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06" yWindow="135" windowWidth="15135" windowHeight="9300" activeTab="0"/>
  </bookViews>
  <sheets>
    <sheet name="pair spectrometer" sheetId="1" r:id="rId1"/>
    <sheet name="pair telescopes" sheetId="2" r:id="rId2"/>
    <sheet name="shielding wall" sheetId="3" r:id="rId3"/>
  </sheets>
  <definedNames/>
  <calcPr fullCalcOnLoad="1"/>
</workbook>
</file>

<file path=xl/sharedStrings.xml><?xml version="1.0" encoding="utf-8"?>
<sst xmlns="http://schemas.openxmlformats.org/spreadsheetml/2006/main" count="451" uniqueCount="64">
  <si>
    <t>cm</t>
  </si>
  <si>
    <t>pair spectrometer components</t>
  </si>
  <si>
    <t>photon beam pipe between pair spectrometer and the GlueX target assembly</t>
  </si>
  <si>
    <t>z of entrance to target assy</t>
  </si>
  <si>
    <t>length of PS poles</t>
  </si>
  <si>
    <t>width of PS vacuum</t>
  </si>
  <si>
    <t>height of PS vacuum</t>
  </si>
  <si>
    <t>height of PS yoke iron</t>
  </si>
  <si>
    <t>width of PS yoke iron</t>
  </si>
  <si>
    <t>thickness of PS vac.chamber</t>
  </si>
  <si>
    <t>width of coils inside PS</t>
  </si>
  <si>
    <t>height of coils inside PS</t>
  </si>
  <si>
    <t>width of cutout in PS yoke</t>
  </si>
  <si>
    <t>x-offset of coil centers</t>
  </si>
  <si>
    <t>space between coils in PS</t>
  </si>
  <si>
    <t>vacuum pipe upstream of the pair spectrometer</t>
  </si>
  <si>
    <t>outer radius</t>
  </si>
  <si>
    <t>thickness</t>
  </si>
  <si>
    <t>length</t>
  </si>
  <si>
    <t>vacuum chamber downstream of pair spectrometer</t>
  </si>
  <si>
    <t>inside height</t>
  </si>
  <si>
    <t>inside width at exit</t>
  </si>
  <si>
    <t>wall thickness</t>
  </si>
  <si>
    <t>z of exit from PS vacuum box</t>
  </si>
  <si>
    <t>z of entrance to dipole</t>
  </si>
  <si>
    <t>lead shielding blocks outside the pair spectrometer vacuum chamber</t>
  </si>
  <si>
    <t>height</t>
  </si>
  <si>
    <t>z of upstream face</t>
  </si>
  <si>
    <t>x of inside edge</t>
  </si>
  <si>
    <t>lead shielding wedges inside the pair spectrometer vacuum chamber</t>
  </si>
  <si>
    <t>upstream width of the wedge</t>
  </si>
  <si>
    <t>downstream width of the wedge</t>
  </si>
  <si>
    <t>polar angle of body axis</t>
  </si>
  <si>
    <t>x-offset to outside edge</t>
  </si>
  <si>
    <t>width</t>
  </si>
  <si>
    <t>inside width at base</t>
  </si>
  <si>
    <t>length of funnel part</t>
  </si>
  <si>
    <t>length of straight part</t>
  </si>
  <si>
    <t>close-packed PS front detector array</t>
  </si>
  <si>
    <t>sparse PS front detector array</t>
  </si>
  <si>
    <t>back PS detectors on the close-packed side</t>
  </si>
  <si>
    <t>back PS detectors on the sparse side</t>
  </si>
  <si>
    <t>lead wall upstream of big iron wall</t>
  </si>
  <si>
    <t>z of upstream surface</t>
  </si>
  <si>
    <t>dim of square beam hole</t>
  </si>
  <si>
    <t>big iron wall (SEG blocks)</t>
  </si>
  <si>
    <t>x</t>
  </si>
  <si>
    <t>y</t>
  </si>
  <si>
    <t>z</t>
  </si>
  <si>
    <t>angle</t>
  </si>
  <si>
    <t>counter</t>
  </si>
  <si>
    <t>deg</t>
  </si>
  <si>
    <t>height of vacuum inside PS</t>
  </si>
  <si>
    <t>height of cutout in PS yoke</t>
  </si>
  <si>
    <t>z offset to close-spaced detector array</t>
  </si>
  <si>
    <t>z offset from front to back row</t>
  </si>
  <si>
    <t xml:space="preserve">z offset from front to back row </t>
  </si>
  <si>
    <t>box virtual box to hold the pair spectrometer assembly</t>
  </si>
  <si>
    <t>z offset from center to origin</t>
  </si>
  <si>
    <t>width of external coil box</t>
  </si>
  <si>
    <t>thickness of external coil box</t>
  </si>
  <si>
    <t>thickness of external coil cover</t>
  </si>
  <si>
    <t>height of external coil box</t>
  </si>
  <si>
    <t>thickness of upstream vac. wall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</si>
</sst>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9.421875" style="0" customWidth="1"/>
  </cols>
  <sheetData>
    <row r="1" ht="12.75">
      <c r="A1" s="2" t="s">
        <v>57</v>
      </c>
    </row>
    <row r="2" spans="1:3" ht="12.75">
      <c r="A2" t="s">
        <v>18</v>
      </c>
      <c r="B2" s="1">
        <v>420</v>
      </c>
      <c r="C2" t="s">
        <v>0</v>
      </c>
    </row>
    <row r="3" spans="1:3" ht="12.75">
      <c r="A3" t="s">
        <v>34</v>
      </c>
      <c r="B3" s="1">
        <v>280</v>
      </c>
      <c r="C3" t="s">
        <v>0</v>
      </c>
    </row>
    <row r="4" spans="1:3" ht="12.75">
      <c r="A4" t="s">
        <v>26</v>
      </c>
      <c r="B4" s="1">
        <v>150</v>
      </c>
      <c r="C4" t="s">
        <v>0</v>
      </c>
    </row>
    <row r="5" spans="1:3" ht="12.75">
      <c r="A5" t="s">
        <v>58</v>
      </c>
      <c r="B5" s="1">
        <f>B21+1000-B2/2</f>
        <v>-190.89999999999998</v>
      </c>
      <c r="C5" t="s">
        <v>0</v>
      </c>
    </row>
    <row r="6" ht="12.75">
      <c r="B6" s="1"/>
    </row>
    <row r="7" spans="1:2" ht="12.75">
      <c r="A7" s="3" t="s">
        <v>1</v>
      </c>
      <c r="B7" s="1"/>
    </row>
    <row r="8" spans="1:4" ht="12.75">
      <c r="A8" s="1" t="s">
        <v>4</v>
      </c>
      <c r="B8" s="1">
        <v>182.9</v>
      </c>
      <c r="C8" s="1" t="s">
        <v>0</v>
      </c>
      <c r="D8" s="1"/>
    </row>
    <row r="9" spans="1:4" ht="12.75">
      <c r="A9" s="1" t="s">
        <v>5</v>
      </c>
      <c r="B9" s="1">
        <v>72</v>
      </c>
      <c r="C9" s="1" t="s">
        <v>0</v>
      </c>
      <c r="D9" s="1"/>
    </row>
    <row r="10" spans="1:4" ht="12.75">
      <c r="A10" t="s">
        <v>6</v>
      </c>
      <c r="B10" s="1">
        <f>3*2.54</f>
        <v>7.62</v>
      </c>
      <c r="C10" s="1" t="s">
        <v>0</v>
      </c>
      <c r="D10" s="1"/>
    </row>
    <row r="11" spans="1:4" ht="12.75">
      <c r="A11" t="s">
        <v>7</v>
      </c>
      <c r="B11" s="1">
        <f>2*28.5*2.54</f>
        <v>144.78</v>
      </c>
      <c r="C11" s="1" t="s">
        <v>0</v>
      </c>
      <c r="D11" s="1"/>
    </row>
    <row r="12" spans="1:4" ht="12.75">
      <c r="A12" t="s">
        <v>8</v>
      </c>
      <c r="B12" s="1">
        <f>107*2.54</f>
        <v>271.78000000000003</v>
      </c>
      <c r="C12" s="1" t="s">
        <v>0</v>
      </c>
      <c r="D12" s="1"/>
    </row>
    <row r="13" spans="1:4" ht="12.75">
      <c r="A13" t="s">
        <v>9</v>
      </c>
      <c r="B13" s="1">
        <v>2</v>
      </c>
      <c r="C13" s="1" t="s">
        <v>0</v>
      </c>
      <c r="D13" s="1"/>
    </row>
    <row r="14" spans="1:4" ht="12.75">
      <c r="A14" t="s">
        <v>10</v>
      </c>
      <c r="B14" s="1">
        <f>12.815*2.54</f>
        <v>32.5501</v>
      </c>
      <c r="C14" s="1" t="s">
        <v>0</v>
      </c>
      <c r="D14" s="1"/>
    </row>
    <row r="15" spans="1:4" ht="12.75">
      <c r="A15" t="s">
        <v>11</v>
      </c>
      <c r="B15" s="1">
        <f>5*2.54</f>
        <v>12.7</v>
      </c>
      <c r="C15" s="1" t="s">
        <v>0</v>
      </c>
      <c r="D15" s="1"/>
    </row>
    <row r="16" spans="1:4" ht="12.75">
      <c r="A16" t="s">
        <v>12</v>
      </c>
      <c r="B16" s="1">
        <f>27.9375*2*2.54</f>
        <v>141.9225</v>
      </c>
      <c r="C16" s="1" t="s">
        <v>0</v>
      </c>
      <c r="D16" s="1"/>
    </row>
    <row r="17" spans="1:4" ht="12.75">
      <c r="A17" t="s">
        <v>53</v>
      </c>
      <c r="B17" s="1">
        <f>12*2.54</f>
        <v>30.48</v>
      </c>
      <c r="C17" s="1" t="s">
        <v>0</v>
      </c>
      <c r="D17" s="1"/>
    </row>
    <row r="18" spans="1:4" ht="12.75">
      <c r="A18" t="s">
        <v>14</v>
      </c>
      <c r="B18" s="1">
        <f>30*2.54</f>
        <v>76.2</v>
      </c>
      <c r="C18" s="1" t="s">
        <v>0</v>
      </c>
      <c r="D18" s="1"/>
    </row>
    <row r="19" spans="1:4" ht="12.75">
      <c r="A19" t="s">
        <v>52</v>
      </c>
      <c r="B19" s="1">
        <f>3*2.54</f>
        <v>7.62</v>
      </c>
      <c r="C19" s="1" t="s">
        <v>0</v>
      </c>
      <c r="D19" s="1"/>
    </row>
    <row r="20" spans="1:4" ht="12.75">
      <c r="A20" t="s">
        <v>13</v>
      </c>
      <c r="B20" s="1">
        <f>(B18+B14)/2</f>
        <v>54.37505</v>
      </c>
      <c r="C20" s="1" t="s">
        <v>0</v>
      </c>
      <c r="D20" s="1"/>
    </row>
    <row r="21" spans="1:4" ht="12.75">
      <c r="A21" t="s">
        <v>24</v>
      </c>
      <c r="B21" s="1">
        <f>-1000+B47</f>
        <v>-980.9</v>
      </c>
      <c r="C21" s="1" t="s">
        <v>0</v>
      </c>
      <c r="D21" s="1"/>
    </row>
    <row r="22" spans="1:4" ht="12.75">
      <c r="A22" t="s">
        <v>59</v>
      </c>
      <c r="B22" s="1">
        <v>150</v>
      </c>
      <c r="C22" s="1" t="s">
        <v>0</v>
      </c>
      <c r="D22" s="1"/>
    </row>
    <row r="23" spans="1:5" ht="12.75">
      <c r="A23" t="s">
        <v>62</v>
      </c>
      <c r="B23" s="1">
        <v>50</v>
      </c>
      <c r="C23" s="1" t="s">
        <v>0</v>
      </c>
      <c r="D23" s="1"/>
      <c r="E23">
        <f>B8/2-B26/2</f>
        <v>90.815</v>
      </c>
    </row>
    <row r="24" spans="1:4" ht="12.75">
      <c r="A24" t="s">
        <v>60</v>
      </c>
      <c r="B24" s="1">
        <f>72*2.54/7.8*0.65</f>
        <v>15.24</v>
      </c>
      <c r="C24" s="1" t="s">
        <v>0</v>
      </c>
      <c r="D24" s="1"/>
    </row>
    <row r="25" spans="1:4" ht="12.75">
      <c r="A25" t="s">
        <v>61</v>
      </c>
      <c r="B25" s="1">
        <f>0.5*2.54</f>
        <v>1.27</v>
      </c>
      <c r="C25" s="1" t="s">
        <v>0</v>
      </c>
      <c r="D25" s="1"/>
    </row>
    <row r="26" spans="1:4" ht="12.75">
      <c r="A26" t="s">
        <v>63</v>
      </c>
      <c r="B26" s="1">
        <f>0.5*2.54</f>
        <v>1.27</v>
      </c>
      <c r="C26" s="1" t="s">
        <v>0</v>
      </c>
      <c r="D26" s="1"/>
    </row>
    <row r="27" spans="2:4" ht="12.75">
      <c r="B27" s="1"/>
      <c r="C27" s="1"/>
      <c r="D27" s="1"/>
    </row>
    <row r="28" spans="1:4" ht="12.75">
      <c r="A28" s="2" t="s">
        <v>25</v>
      </c>
      <c r="B28" s="1"/>
      <c r="C28" s="1"/>
      <c r="D28" s="1"/>
    </row>
    <row r="29" spans="1:4" ht="12.75">
      <c r="A29" t="s">
        <v>26</v>
      </c>
      <c r="B29" s="1">
        <v>10</v>
      </c>
      <c r="C29" s="1" t="s">
        <v>0</v>
      </c>
      <c r="D29" s="1"/>
    </row>
    <row r="30" spans="1:4" ht="12.75">
      <c r="A30" t="s">
        <v>18</v>
      </c>
      <c r="B30" s="1">
        <v>20</v>
      </c>
      <c r="C30" s="1" t="s">
        <v>0</v>
      </c>
      <c r="D30" s="1"/>
    </row>
    <row r="31" spans="1:4" ht="12.75">
      <c r="A31" t="s">
        <v>17</v>
      </c>
      <c r="B31" s="1">
        <v>10</v>
      </c>
      <c r="C31" s="1" t="s">
        <v>0</v>
      </c>
      <c r="D31" s="1"/>
    </row>
    <row r="32" spans="1:4" ht="12.75">
      <c r="A32" t="s">
        <v>27</v>
      </c>
      <c r="B32" s="1">
        <f>-1000+B47+B8/2+114.25-B31/2</f>
        <v>-780.1999999999999</v>
      </c>
      <c r="C32" s="1" t="s">
        <v>0</v>
      </c>
      <c r="D32" s="1"/>
    </row>
    <row r="33" spans="1:4" ht="12.75">
      <c r="A33" t="s">
        <v>28</v>
      </c>
      <c r="B33" s="1">
        <f>50.9-B30/2</f>
        <v>40.9</v>
      </c>
      <c r="C33" s="1" t="s">
        <v>0</v>
      </c>
      <c r="D33" s="1"/>
    </row>
    <row r="34" spans="2:4" ht="12.75">
      <c r="B34" s="1"/>
      <c r="C34" s="1"/>
      <c r="D34" s="1"/>
    </row>
    <row r="35" spans="1:4" ht="12.75">
      <c r="A35" s="2" t="s">
        <v>29</v>
      </c>
      <c r="B35" s="1"/>
      <c r="C35" s="1"/>
      <c r="D35" s="1"/>
    </row>
    <row r="36" spans="1:4" ht="12.75">
      <c r="A36" s="4" t="s">
        <v>30</v>
      </c>
      <c r="B36" s="1">
        <v>6.9</v>
      </c>
      <c r="C36" s="1" t="s">
        <v>0</v>
      </c>
      <c r="D36" s="1"/>
    </row>
    <row r="37" spans="1:4" ht="12.75">
      <c r="A37" s="4" t="s">
        <v>31</v>
      </c>
      <c r="B37" s="1">
        <v>1</v>
      </c>
      <c r="C37" s="1" t="s">
        <v>0</v>
      </c>
      <c r="D37" s="1"/>
    </row>
    <row r="38" spans="1:4" ht="12.75">
      <c r="A38" s="4" t="s">
        <v>26</v>
      </c>
      <c r="B38" s="1">
        <v>3</v>
      </c>
      <c r="C38" s="1" t="s">
        <v>0</v>
      </c>
      <c r="D38" s="1"/>
    </row>
    <row r="39" spans="1:4" ht="12.75">
      <c r="A39" s="4" t="s">
        <v>18</v>
      </c>
      <c r="B39" s="1">
        <v>17.8</v>
      </c>
      <c r="C39" s="1" t="s">
        <v>0</v>
      </c>
      <c r="D39" s="1"/>
    </row>
    <row r="40" spans="1:4" ht="12.75">
      <c r="A40" s="4" t="s">
        <v>32</v>
      </c>
      <c r="B40" s="1">
        <f>DEGREES(ATAN2(B39,(B36-B37)/2))</f>
        <v>9.410116500820937</v>
      </c>
      <c r="C40" s="1" t="s">
        <v>0</v>
      </c>
      <c r="D40" s="1"/>
    </row>
    <row r="41" spans="1:4" ht="12.75">
      <c r="A41" s="4" t="s">
        <v>27</v>
      </c>
      <c r="B41" s="1">
        <f>100.35+182.9/2-B39/2</f>
        <v>182.9</v>
      </c>
      <c r="C41" s="1" t="s">
        <v>0</v>
      </c>
      <c r="D41" s="1"/>
    </row>
    <row r="42" spans="1:4" ht="12.75">
      <c r="A42" s="4" t="s">
        <v>33</v>
      </c>
      <c r="B42" s="1">
        <f>33.8+(B36+B37)/4</f>
        <v>35.775</v>
      </c>
      <c r="C42" s="1" t="s">
        <v>0</v>
      </c>
      <c r="D42" s="1"/>
    </row>
    <row r="43" spans="1:4" ht="12.75">
      <c r="A43" s="4"/>
      <c r="B43" s="1"/>
      <c r="C43" s="1"/>
      <c r="D43" s="1"/>
    </row>
    <row r="44" spans="1:4" ht="12.75">
      <c r="A44" s="2" t="s">
        <v>15</v>
      </c>
      <c r="B44" s="1"/>
      <c r="D44" s="1"/>
    </row>
    <row r="45" spans="1:4" ht="12.75">
      <c r="A45" t="s">
        <v>16</v>
      </c>
      <c r="B45" s="1">
        <v>2.54</v>
      </c>
      <c r="C45" s="1" t="s">
        <v>0</v>
      </c>
      <c r="D45" s="1"/>
    </row>
    <row r="46" spans="1:4" ht="12.75">
      <c r="A46" s="4" t="s">
        <v>17</v>
      </c>
      <c r="B46" s="1">
        <v>0.16</v>
      </c>
      <c r="C46" s="1" t="s">
        <v>0</v>
      </c>
      <c r="D46" s="1"/>
    </row>
    <row r="47" spans="1:4" ht="12.75">
      <c r="A47" s="4" t="s">
        <v>18</v>
      </c>
      <c r="B47" s="1">
        <v>19.1</v>
      </c>
      <c r="C47" s="1" t="s">
        <v>0</v>
      </c>
      <c r="D47" s="1"/>
    </row>
    <row r="48" spans="1:4" ht="12.75">
      <c r="A48" s="4"/>
      <c r="B48" s="1"/>
      <c r="C48" s="1"/>
      <c r="D48" s="1"/>
    </row>
    <row r="49" spans="1:4" ht="12.75">
      <c r="A49" s="2" t="s">
        <v>19</v>
      </c>
      <c r="B49" s="1"/>
      <c r="C49" s="1"/>
      <c r="D49" s="1"/>
    </row>
    <row r="50" spans="1:4" ht="12.75">
      <c r="A50" s="4" t="s">
        <v>20</v>
      </c>
      <c r="B50" s="1">
        <v>8.8</v>
      </c>
      <c r="C50" s="1" t="s">
        <v>0</v>
      </c>
      <c r="D50" s="1"/>
    </row>
    <row r="51" spans="1:4" ht="12.75">
      <c r="A51" s="4" t="s">
        <v>35</v>
      </c>
      <c r="B51" s="1">
        <v>72</v>
      </c>
      <c r="C51" s="1" t="s">
        <v>0</v>
      </c>
      <c r="D51" s="1"/>
    </row>
    <row r="52" spans="1:4" ht="12.75">
      <c r="A52" s="4" t="s">
        <v>21</v>
      </c>
      <c r="B52" s="1">
        <v>180</v>
      </c>
      <c r="C52" s="1" t="s">
        <v>0</v>
      </c>
      <c r="D52" s="1"/>
    </row>
    <row r="53" spans="1:4" ht="12.75">
      <c r="A53" s="4" t="s">
        <v>22</v>
      </c>
      <c r="B53" s="1">
        <v>1.2</v>
      </c>
      <c r="C53" s="1" t="s">
        <v>0</v>
      </c>
      <c r="D53" s="1"/>
    </row>
    <row r="54" spans="1:4" ht="12.75">
      <c r="A54" s="4" t="s">
        <v>37</v>
      </c>
      <c r="B54" s="1">
        <v>17.8</v>
      </c>
      <c r="C54" s="1" t="s">
        <v>0</v>
      </c>
      <c r="D54" s="1"/>
    </row>
    <row r="55" spans="1:4" ht="12.75">
      <c r="A55" s="4" t="s">
        <v>36</v>
      </c>
      <c r="B55" s="1">
        <v>132.2</v>
      </c>
      <c r="C55" s="1" t="s">
        <v>0</v>
      </c>
      <c r="D55" s="1"/>
    </row>
    <row r="56" spans="1:4" ht="12.75">
      <c r="A56" s="4"/>
      <c r="B56" s="1"/>
      <c r="D56" s="1"/>
    </row>
    <row r="57" spans="1:4" ht="12.75">
      <c r="A57" s="2" t="s">
        <v>2</v>
      </c>
      <c r="B57" s="1"/>
      <c r="D57" s="1"/>
    </row>
    <row r="58" spans="1:4" ht="12.75">
      <c r="A58" t="s">
        <v>3</v>
      </c>
      <c r="B58" s="1">
        <f>34</f>
        <v>34</v>
      </c>
      <c r="C58" s="1" t="s">
        <v>0</v>
      </c>
      <c r="D58" s="1"/>
    </row>
    <row r="59" spans="1:4" ht="12.75">
      <c r="A59" t="s">
        <v>23</v>
      </c>
      <c r="B59" s="1">
        <f>-1000+B47+B8+B54+B55</f>
        <v>-648</v>
      </c>
      <c r="C59" s="1" t="s">
        <v>0</v>
      </c>
      <c r="D59" s="1">
        <f>(B59+B58)/2-B21</f>
        <v>673.9</v>
      </c>
    </row>
    <row r="60" spans="1:4" ht="12.75">
      <c r="A60" t="s">
        <v>16</v>
      </c>
      <c r="B60" s="1">
        <v>2.54</v>
      </c>
      <c r="C60" s="1" t="s">
        <v>0</v>
      </c>
      <c r="D60" s="1"/>
    </row>
    <row r="61" spans="1:4" ht="12.75">
      <c r="A61" s="4" t="s">
        <v>17</v>
      </c>
      <c r="B61" s="1">
        <v>0.16</v>
      </c>
      <c r="C61" s="1" t="s">
        <v>0</v>
      </c>
      <c r="D61" s="1"/>
    </row>
    <row r="62" spans="1:4" ht="12.75">
      <c r="A62" s="4" t="s">
        <v>18</v>
      </c>
      <c r="B62" s="1">
        <f>B58-B59</f>
        <v>682</v>
      </c>
      <c r="C62" s="1" t="s">
        <v>0</v>
      </c>
      <c r="D62" s="1"/>
    </row>
    <row r="63" spans="2:4" ht="12.75">
      <c r="B63" s="1"/>
      <c r="D63" s="1"/>
    </row>
    <row r="64" spans="2:4" ht="12.75">
      <c r="B64" s="1"/>
      <c r="D64" s="1"/>
    </row>
    <row r="65" spans="2:4" ht="12.75">
      <c r="B65" s="1"/>
      <c r="D65" s="1"/>
    </row>
    <row r="66" spans="2:4" ht="12.75">
      <c r="B66" s="1"/>
      <c r="D66" s="1"/>
    </row>
    <row r="67" spans="2:4" ht="12.75">
      <c r="B67" s="1"/>
      <c r="D67" s="1"/>
    </row>
    <row r="68" spans="2:4" ht="12.75">
      <c r="B68" s="1"/>
      <c r="D68" s="1"/>
    </row>
    <row r="69" spans="2:4" ht="12.75">
      <c r="B69" s="1"/>
      <c r="D69" s="1"/>
    </row>
    <row r="70" ht="12.75">
      <c r="B7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2">
      <selection activeCell="H27" sqref="H27"/>
    </sheetView>
  </sheetViews>
  <sheetFormatPr defaultColWidth="9.140625" defaultRowHeight="12.75"/>
  <cols>
    <col min="1" max="1" width="8.57421875" style="0" customWidth="1"/>
    <col min="3" max="3" width="4.421875" style="0" customWidth="1"/>
    <col min="5" max="5" width="4.57421875" style="0" customWidth="1"/>
    <col min="7" max="7" width="4.7109375" style="0" customWidth="1"/>
    <col min="9" max="9" width="4.421875" style="0" customWidth="1"/>
    <col min="11" max="11" width="4.28125" style="0" customWidth="1"/>
    <col min="13" max="13" width="4.7109375" style="0" customWidth="1"/>
    <col min="15" max="15" width="6.00390625" style="0" customWidth="1"/>
  </cols>
  <sheetData>
    <row r="1" ht="12.75">
      <c r="A1" s="2" t="s">
        <v>38</v>
      </c>
    </row>
    <row r="2" spans="1:14" ht="12.75">
      <c r="A2" s="5" t="s">
        <v>50</v>
      </c>
      <c r="B2" s="5" t="s">
        <v>46</v>
      </c>
      <c r="C2" s="5"/>
      <c r="D2" s="5" t="s">
        <v>47</v>
      </c>
      <c r="E2" s="5"/>
      <c r="F2" s="5" t="s">
        <v>48</v>
      </c>
      <c r="G2" s="5"/>
      <c r="H2" s="5" t="s">
        <v>49</v>
      </c>
      <c r="J2" t="s">
        <v>34</v>
      </c>
      <c r="L2" t="s">
        <v>26</v>
      </c>
      <c r="N2" t="s">
        <v>17</v>
      </c>
    </row>
    <row r="3" spans="1:15" ht="12.75">
      <c r="A3">
        <v>1</v>
      </c>
      <c r="B3" s="1">
        <v>-74.802</v>
      </c>
      <c r="C3" t="s">
        <v>0</v>
      </c>
      <c r="D3" s="1">
        <v>0</v>
      </c>
      <c r="E3" t="s">
        <v>0</v>
      </c>
      <c r="F3" s="1">
        <v>0</v>
      </c>
      <c r="G3" t="s">
        <v>0</v>
      </c>
      <c r="H3" s="6">
        <v>-15</v>
      </c>
      <c r="I3" t="s">
        <v>51</v>
      </c>
      <c r="J3" s="1">
        <v>1.072</v>
      </c>
      <c r="K3" t="s">
        <v>0</v>
      </c>
      <c r="L3" s="1">
        <v>3</v>
      </c>
      <c r="M3" t="s">
        <v>0</v>
      </c>
      <c r="N3" s="1">
        <v>0.5</v>
      </c>
      <c r="O3" t="s">
        <v>0</v>
      </c>
    </row>
    <row r="4" spans="1:15" ht="12.75">
      <c r="A4">
        <v>2</v>
      </c>
      <c r="B4" s="1">
        <v>-73.696</v>
      </c>
      <c r="C4" t="s">
        <v>0</v>
      </c>
      <c r="D4" s="1">
        <v>0</v>
      </c>
      <c r="E4" t="s">
        <v>0</v>
      </c>
      <c r="F4" s="1">
        <v>0</v>
      </c>
      <c r="G4" t="s">
        <v>0</v>
      </c>
      <c r="H4" s="6">
        <v>-15</v>
      </c>
      <c r="I4" t="s">
        <v>51</v>
      </c>
      <c r="J4" s="1">
        <v>1.043</v>
      </c>
      <c r="K4" t="s">
        <v>0</v>
      </c>
      <c r="L4" s="1">
        <v>3</v>
      </c>
      <c r="M4" t="s">
        <v>0</v>
      </c>
      <c r="N4" s="1">
        <v>0.5</v>
      </c>
      <c r="O4" t="s">
        <v>0</v>
      </c>
    </row>
    <row r="5" spans="1:15" ht="12.75">
      <c r="A5">
        <v>3</v>
      </c>
      <c r="B5" s="1">
        <v>-72.624</v>
      </c>
      <c r="C5" t="s">
        <v>0</v>
      </c>
      <c r="D5" s="1">
        <v>0</v>
      </c>
      <c r="E5" t="s">
        <v>0</v>
      </c>
      <c r="F5" s="1">
        <v>0</v>
      </c>
      <c r="G5" t="s">
        <v>0</v>
      </c>
      <c r="H5" s="6">
        <v>-15</v>
      </c>
      <c r="I5" t="s">
        <v>51</v>
      </c>
      <c r="J5" s="1">
        <v>1.005</v>
      </c>
      <c r="K5" t="s">
        <v>0</v>
      </c>
      <c r="L5" s="1">
        <v>3</v>
      </c>
      <c r="M5" t="s">
        <v>0</v>
      </c>
      <c r="N5" s="1">
        <v>0.5</v>
      </c>
      <c r="O5" t="s">
        <v>0</v>
      </c>
    </row>
    <row r="6" spans="1:15" ht="12.75">
      <c r="A6">
        <v>4</v>
      </c>
      <c r="B6" s="1">
        <v>-71.588</v>
      </c>
      <c r="C6" t="s">
        <v>0</v>
      </c>
      <c r="D6" s="1">
        <v>0</v>
      </c>
      <c r="E6" t="s">
        <v>0</v>
      </c>
      <c r="F6" s="1">
        <v>0</v>
      </c>
      <c r="G6" t="s">
        <v>0</v>
      </c>
      <c r="H6" s="6">
        <v>-15</v>
      </c>
      <c r="I6" t="s">
        <v>51</v>
      </c>
      <c r="J6" s="1">
        <v>0.976</v>
      </c>
      <c r="K6" t="s">
        <v>0</v>
      </c>
      <c r="L6" s="1">
        <v>3</v>
      </c>
      <c r="M6" t="s">
        <v>0</v>
      </c>
      <c r="N6" s="1">
        <v>0.5</v>
      </c>
      <c r="O6" t="s">
        <v>0</v>
      </c>
    </row>
    <row r="7" spans="1:15" ht="12.75">
      <c r="A7">
        <v>5</v>
      </c>
      <c r="B7" s="1">
        <v>-70.578</v>
      </c>
      <c r="C7" t="s">
        <v>0</v>
      </c>
      <c r="D7" s="1">
        <v>0</v>
      </c>
      <c r="E7" t="s">
        <v>0</v>
      </c>
      <c r="F7" s="1">
        <v>0</v>
      </c>
      <c r="G7" t="s">
        <v>0</v>
      </c>
      <c r="H7" s="6">
        <v>-15</v>
      </c>
      <c r="I7" t="s">
        <v>51</v>
      </c>
      <c r="J7" s="1">
        <v>0.956</v>
      </c>
      <c r="K7" t="s">
        <v>0</v>
      </c>
      <c r="L7" s="1">
        <v>3</v>
      </c>
      <c r="M7" t="s">
        <v>0</v>
      </c>
      <c r="N7" s="1">
        <v>0.5</v>
      </c>
      <c r="O7" t="s">
        <v>0</v>
      </c>
    </row>
    <row r="8" spans="1:15" ht="12.75">
      <c r="A8">
        <v>6</v>
      </c>
      <c r="B8" s="1">
        <v>-69.592</v>
      </c>
      <c r="C8" t="s">
        <v>0</v>
      </c>
      <c r="D8" s="1">
        <v>0</v>
      </c>
      <c r="E8" t="s">
        <v>0</v>
      </c>
      <c r="F8" s="1">
        <v>0</v>
      </c>
      <c r="G8" t="s">
        <v>0</v>
      </c>
      <c r="H8" s="6">
        <v>-15</v>
      </c>
      <c r="I8" t="s">
        <v>51</v>
      </c>
      <c r="J8" s="1">
        <v>0.927</v>
      </c>
      <c r="K8" t="s">
        <v>0</v>
      </c>
      <c r="L8" s="1">
        <v>3</v>
      </c>
      <c r="M8" t="s">
        <v>0</v>
      </c>
      <c r="N8" s="1">
        <v>0.5</v>
      </c>
      <c r="O8" t="s">
        <v>0</v>
      </c>
    </row>
    <row r="9" spans="1:15" ht="12.75">
      <c r="A9">
        <v>7</v>
      </c>
      <c r="B9" s="1">
        <v>-68.636</v>
      </c>
      <c r="C9" t="s">
        <v>0</v>
      </c>
      <c r="D9" s="1">
        <v>0</v>
      </c>
      <c r="E9" t="s">
        <v>0</v>
      </c>
      <c r="F9" s="1">
        <v>0</v>
      </c>
      <c r="G9" t="s">
        <v>0</v>
      </c>
      <c r="H9" s="6">
        <v>-15</v>
      </c>
      <c r="I9" t="s">
        <v>51</v>
      </c>
      <c r="J9" s="1">
        <v>0.898</v>
      </c>
      <c r="K9" t="s">
        <v>0</v>
      </c>
      <c r="L9" s="1">
        <v>3</v>
      </c>
      <c r="M9" t="s">
        <v>0</v>
      </c>
      <c r="N9" s="1">
        <v>0.5</v>
      </c>
      <c r="O9" t="s">
        <v>0</v>
      </c>
    </row>
    <row r="10" spans="1:15" ht="12.75">
      <c r="A10">
        <v>8</v>
      </c>
      <c r="B10" s="1">
        <v>-67.705</v>
      </c>
      <c r="C10" t="s">
        <v>0</v>
      </c>
      <c r="D10" s="1">
        <v>0</v>
      </c>
      <c r="E10" t="s">
        <v>0</v>
      </c>
      <c r="F10" s="1">
        <v>0</v>
      </c>
      <c r="G10" t="s">
        <v>0</v>
      </c>
      <c r="H10" s="6">
        <v>-15</v>
      </c>
      <c r="I10" t="s">
        <v>51</v>
      </c>
      <c r="J10" s="1">
        <v>0.879</v>
      </c>
      <c r="K10" t="s">
        <v>0</v>
      </c>
      <c r="L10" s="1">
        <v>3</v>
      </c>
      <c r="M10" t="s">
        <v>0</v>
      </c>
      <c r="N10" s="1">
        <v>0.5</v>
      </c>
      <c r="O10" t="s">
        <v>0</v>
      </c>
    </row>
    <row r="11" spans="1:15" ht="12.75">
      <c r="A11">
        <v>9</v>
      </c>
      <c r="B11" s="1">
        <v>-66.799</v>
      </c>
      <c r="C11" t="s">
        <v>0</v>
      </c>
      <c r="D11" s="1">
        <v>0</v>
      </c>
      <c r="E11" t="s">
        <v>0</v>
      </c>
      <c r="F11" s="1">
        <v>0</v>
      </c>
      <c r="G11" t="s">
        <v>0</v>
      </c>
      <c r="H11" s="6">
        <v>-15</v>
      </c>
      <c r="I11" t="s">
        <v>51</v>
      </c>
      <c r="J11" s="1">
        <v>0.85</v>
      </c>
      <c r="K11" t="s">
        <v>0</v>
      </c>
      <c r="L11" s="1">
        <v>3</v>
      </c>
      <c r="M11" t="s">
        <v>0</v>
      </c>
      <c r="N11" s="1">
        <v>0.5</v>
      </c>
      <c r="O11" t="s">
        <v>0</v>
      </c>
    </row>
    <row r="12" spans="1:15" ht="12.75">
      <c r="A12">
        <v>10</v>
      </c>
      <c r="B12" s="1">
        <v>-65.918</v>
      </c>
      <c r="C12" t="s">
        <v>0</v>
      </c>
      <c r="D12" s="1">
        <v>0</v>
      </c>
      <c r="E12" t="s">
        <v>0</v>
      </c>
      <c r="F12" s="1">
        <v>0</v>
      </c>
      <c r="G12" t="s">
        <v>0</v>
      </c>
      <c r="H12" s="6">
        <v>-15</v>
      </c>
      <c r="I12" t="s">
        <v>51</v>
      </c>
      <c r="J12" s="1">
        <v>0.831</v>
      </c>
      <c r="K12" t="s">
        <v>0</v>
      </c>
      <c r="L12" s="1">
        <v>3</v>
      </c>
      <c r="M12" t="s">
        <v>0</v>
      </c>
      <c r="N12" s="1">
        <v>0.5</v>
      </c>
      <c r="O12" t="s">
        <v>0</v>
      </c>
    </row>
    <row r="13" spans="1:15" ht="12.75">
      <c r="A13">
        <v>11</v>
      </c>
      <c r="B13" s="1">
        <v>-65.062</v>
      </c>
      <c r="C13" t="s">
        <v>0</v>
      </c>
      <c r="D13" s="1">
        <v>0</v>
      </c>
      <c r="E13" t="s">
        <v>0</v>
      </c>
      <c r="F13" s="1">
        <v>0</v>
      </c>
      <c r="G13" t="s">
        <v>0</v>
      </c>
      <c r="H13" s="6">
        <v>-15</v>
      </c>
      <c r="I13" t="s">
        <v>51</v>
      </c>
      <c r="J13" s="1">
        <v>0.802</v>
      </c>
      <c r="K13" t="s">
        <v>0</v>
      </c>
      <c r="L13" s="1">
        <v>3</v>
      </c>
      <c r="M13" t="s">
        <v>0</v>
      </c>
      <c r="N13" s="1">
        <v>0.5</v>
      </c>
      <c r="O13" t="s">
        <v>0</v>
      </c>
    </row>
    <row r="14" spans="1:15" ht="12.75">
      <c r="A14">
        <v>12</v>
      </c>
      <c r="B14" s="1">
        <v>-64.232</v>
      </c>
      <c r="C14" t="s">
        <v>0</v>
      </c>
      <c r="D14" s="1">
        <v>0</v>
      </c>
      <c r="E14" t="s">
        <v>0</v>
      </c>
      <c r="F14" s="1">
        <v>0</v>
      </c>
      <c r="G14" t="s">
        <v>0</v>
      </c>
      <c r="H14" s="6">
        <v>-15</v>
      </c>
      <c r="I14" t="s">
        <v>51</v>
      </c>
      <c r="J14" s="1">
        <v>0.782</v>
      </c>
      <c r="K14" t="s">
        <v>0</v>
      </c>
      <c r="L14" s="1">
        <v>3</v>
      </c>
      <c r="M14" t="s">
        <v>0</v>
      </c>
      <c r="N14" s="1">
        <v>0.5</v>
      </c>
      <c r="O14" t="s">
        <v>0</v>
      </c>
    </row>
    <row r="15" spans="1:15" ht="12.75">
      <c r="A15">
        <v>13</v>
      </c>
      <c r="B15" s="1">
        <v>-63.421</v>
      </c>
      <c r="C15" t="s">
        <v>0</v>
      </c>
      <c r="D15" s="1">
        <v>0</v>
      </c>
      <c r="E15" t="s">
        <v>0</v>
      </c>
      <c r="F15" s="1">
        <v>0</v>
      </c>
      <c r="G15" t="s">
        <v>0</v>
      </c>
      <c r="H15" s="6">
        <v>-15</v>
      </c>
      <c r="I15" t="s">
        <v>51</v>
      </c>
      <c r="J15" s="1">
        <v>0.763</v>
      </c>
      <c r="K15" t="s">
        <v>0</v>
      </c>
      <c r="L15" s="1">
        <v>3</v>
      </c>
      <c r="M15" t="s">
        <v>0</v>
      </c>
      <c r="N15" s="1">
        <v>0.5</v>
      </c>
      <c r="O15" t="s">
        <v>0</v>
      </c>
    </row>
    <row r="16" spans="1:15" ht="12.75">
      <c r="A16">
        <v>14</v>
      </c>
      <c r="B16" s="1">
        <v>-62.63</v>
      </c>
      <c r="C16" t="s">
        <v>0</v>
      </c>
      <c r="D16" s="1">
        <v>0</v>
      </c>
      <c r="E16" t="s">
        <v>0</v>
      </c>
      <c r="F16" s="1">
        <v>0</v>
      </c>
      <c r="G16" t="s">
        <v>0</v>
      </c>
      <c r="H16" s="6">
        <v>-15</v>
      </c>
      <c r="I16" t="s">
        <v>51</v>
      </c>
      <c r="J16" s="1">
        <v>0.744</v>
      </c>
      <c r="K16" t="s">
        <v>0</v>
      </c>
      <c r="L16" s="1">
        <v>3</v>
      </c>
      <c r="M16" t="s">
        <v>0</v>
      </c>
      <c r="N16" s="1">
        <v>0.5</v>
      </c>
      <c r="O16" t="s">
        <v>0</v>
      </c>
    </row>
    <row r="17" spans="1:15" ht="12.75">
      <c r="A17">
        <v>15</v>
      </c>
      <c r="B17" s="1">
        <v>-61.86</v>
      </c>
      <c r="C17" t="s">
        <v>0</v>
      </c>
      <c r="D17" s="1">
        <v>0</v>
      </c>
      <c r="E17" t="s">
        <v>0</v>
      </c>
      <c r="F17" s="1">
        <v>0</v>
      </c>
      <c r="G17" t="s">
        <v>0</v>
      </c>
      <c r="H17" s="6">
        <v>-15</v>
      </c>
      <c r="I17" t="s">
        <v>51</v>
      </c>
      <c r="J17" s="1">
        <v>0.724</v>
      </c>
      <c r="K17" t="s">
        <v>0</v>
      </c>
      <c r="L17" s="1">
        <v>3</v>
      </c>
      <c r="M17" t="s">
        <v>0</v>
      </c>
      <c r="N17" s="1">
        <v>0.5</v>
      </c>
      <c r="O17" t="s">
        <v>0</v>
      </c>
    </row>
    <row r="18" spans="1:15" ht="12.75">
      <c r="A18">
        <v>16</v>
      </c>
      <c r="B18" s="1">
        <v>-61.109</v>
      </c>
      <c r="C18" t="s">
        <v>0</v>
      </c>
      <c r="D18" s="1">
        <v>0</v>
      </c>
      <c r="E18" t="s">
        <v>0</v>
      </c>
      <c r="F18" s="1">
        <v>0</v>
      </c>
      <c r="G18" t="s">
        <v>0</v>
      </c>
      <c r="H18" s="6">
        <v>-15</v>
      </c>
      <c r="I18" t="s">
        <v>51</v>
      </c>
      <c r="J18" s="1">
        <v>0.705</v>
      </c>
      <c r="K18" t="s">
        <v>0</v>
      </c>
      <c r="L18" s="1">
        <v>3</v>
      </c>
      <c r="M18" t="s">
        <v>0</v>
      </c>
      <c r="N18" s="1">
        <v>0.5</v>
      </c>
      <c r="O18" t="s">
        <v>0</v>
      </c>
    </row>
    <row r="19" spans="1:15" ht="12.75">
      <c r="A19">
        <v>17</v>
      </c>
      <c r="B19" s="1">
        <v>-60.374</v>
      </c>
      <c r="C19" t="s">
        <v>0</v>
      </c>
      <c r="D19" s="1">
        <v>0</v>
      </c>
      <c r="E19" t="s">
        <v>0</v>
      </c>
      <c r="F19" s="1">
        <v>0</v>
      </c>
      <c r="G19" t="s">
        <v>0</v>
      </c>
      <c r="H19" s="6">
        <v>-15</v>
      </c>
      <c r="I19" t="s">
        <v>51</v>
      </c>
      <c r="J19" s="1">
        <v>0.696</v>
      </c>
      <c r="K19" t="s">
        <v>0</v>
      </c>
      <c r="L19" s="1">
        <v>3</v>
      </c>
      <c r="M19" t="s">
        <v>0</v>
      </c>
      <c r="N19" s="1">
        <v>0.5</v>
      </c>
      <c r="O19" t="s">
        <v>0</v>
      </c>
    </row>
    <row r="20" spans="1:15" ht="12.75">
      <c r="A20">
        <v>18</v>
      </c>
      <c r="B20" s="1">
        <v>-59.653</v>
      </c>
      <c r="C20" t="s">
        <v>0</v>
      </c>
      <c r="D20" s="1">
        <v>0</v>
      </c>
      <c r="E20" t="s">
        <v>0</v>
      </c>
      <c r="F20" s="1">
        <v>0</v>
      </c>
      <c r="G20" t="s">
        <v>0</v>
      </c>
      <c r="H20" s="6">
        <v>-15</v>
      </c>
      <c r="I20" t="s">
        <v>51</v>
      </c>
      <c r="J20" s="1">
        <v>0.676</v>
      </c>
      <c r="K20" t="s">
        <v>0</v>
      </c>
      <c r="L20" s="1">
        <v>3</v>
      </c>
      <c r="M20" t="s">
        <v>0</v>
      </c>
      <c r="N20" s="1">
        <v>0.5</v>
      </c>
      <c r="O20" t="s">
        <v>0</v>
      </c>
    </row>
    <row r="21" spans="1:15" ht="12.75">
      <c r="A21">
        <v>19</v>
      </c>
      <c r="B21" s="1">
        <v>-58.952</v>
      </c>
      <c r="C21" t="s">
        <v>0</v>
      </c>
      <c r="D21" s="1">
        <v>0</v>
      </c>
      <c r="E21" t="s">
        <v>0</v>
      </c>
      <c r="F21" s="1">
        <v>0</v>
      </c>
      <c r="G21" t="s">
        <v>0</v>
      </c>
      <c r="H21" s="6">
        <v>-15</v>
      </c>
      <c r="I21" t="s">
        <v>51</v>
      </c>
      <c r="J21" s="1">
        <v>0.657</v>
      </c>
      <c r="K21" t="s">
        <v>0</v>
      </c>
      <c r="L21" s="1">
        <v>3</v>
      </c>
      <c r="M21" t="s">
        <v>0</v>
      </c>
      <c r="N21" s="1">
        <v>0.5</v>
      </c>
      <c r="O21" t="s">
        <v>0</v>
      </c>
    </row>
    <row r="22" spans="1:15" ht="12.75">
      <c r="A22">
        <v>20</v>
      </c>
      <c r="B22" s="1">
        <v>-58.267</v>
      </c>
      <c r="C22" t="s">
        <v>0</v>
      </c>
      <c r="D22" s="1">
        <v>0</v>
      </c>
      <c r="E22" t="s">
        <v>0</v>
      </c>
      <c r="F22" s="1">
        <v>0</v>
      </c>
      <c r="G22" t="s">
        <v>0</v>
      </c>
      <c r="H22" s="6">
        <v>-15</v>
      </c>
      <c r="I22" t="s">
        <v>51</v>
      </c>
      <c r="J22" s="1">
        <v>0.647</v>
      </c>
      <c r="K22" t="s">
        <v>0</v>
      </c>
      <c r="L22" s="1">
        <v>3</v>
      </c>
      <c r="M22" t="s">
        <v>0</v>
      </c>
      <c r="N22" s="1">
        <v>0.5</v>
      </c>
      <c r="O22" t="s">
        <v>0</v>
      </c>
    </row>
    <row r="23" spans="1:15" ht="12.75">
      <c r="A23">
        <v>21</v>
      </c>
      <c r="B23" s="1">
        <v>-57.596</v>
      </c>
      <c r="C23" t="s">
        <v>0</v>
      </c>
      <c r="D23" s="1">
        <v>0</v>
      </c>
      <c r="E23" t="s">
        <v>0</v>
      </c>
      <c r="F23" s="1">
        <v>0</v>
      </c>
      <c r="G23" t="s">
        <v>0</v>
      </c>
      <c r="H23" s="6">
        <v>-15</v>
      </c>
      <c r="I23" t="s">
        <v>51</v>
      </c>
      <c r="J23" s="1">
        <v>0.628</v>
      </c>
      <c r="K23" t="s">
        <v>0</v>
      </c>
      <c r="L23" s="1">
        <v>3</v>
      </c>
      <c r="M23" t="s">
        <v>0</v>
      </c>
      <c r="N23" s="1">
        <v>0.5</v>
      </c>
      <c r="O23" t="s">
        <v>0</v>
      </c>
    </row>
    <row r="24" spans="1:15" ht="12.75">
      <c r="A24">
        <v>22</v>
      </c>
      <c r="B24" s="1">
        <v>-56.941</v>
      </c>
      <c r="C24" t="s">
        <v>0</v>
      </c>
      <c r="D24" s="1">
        <v>0</v>
      </c>
      <c r="E24" t="s">
        <v>0</v>
      </c>
      <c r="F24" s="1">
        <v>0</v>
      </c>
      <c r="G24" t="s">
        <v>0</v>
      </c>
      <c r="H24" s="6">
        <v>-15</v>
      </c>
      <c r="I24" t="s">
        <v>51</v>
      </c>
      <c r="J24" s="1">
        <v>0.618</v>
      </c>
      <c r="K24" t="s">
        <v>0</v>
      </c>
      <c r="L24" s="1">
        <v>3</v>
      </c>
      <c r="M24" t="s">
        <v>0</v>
      </c>
      <c r="N24" s="1">
        <v>0.5</v>
      </c>
      <c r="O24" t="s">
        <v>0</v>
      </c>
    </row>
    <row r="25" spans="1:15" ht="12.75">
      <c r="A25">
        <v>23</v>
      </c>
      <c r="B25" s="1">
        <v>-56.3</v>
      </c>
      <c r="C25" t="s">
        <v>0</v>
      </c>
      <c r="D25" s="1">
        <v>0</v>
      </c>
      <c r="E25" t="s">
        <v>0</v>
      </c>
      <c r="F25" s="1">
        <v>0</v>
      </c>
      <c r="G25" t="s">
        <v>0</v>
      </c>
      <c r="H25" s="6">
        <v>-15</v>
      </c>
      <c r="I25" t="s">
        <v>51</v>
      </c>
      <c r="J25" s="1">
        <v>0.599</v>
      </c>
      <c r="K25" t="s">
        <v>0</v>
      </c>
      <c r="L25" s="1">
        <v>3</v>
      </c>
      <c r="M25" t="s">
        <v>0</v>
      </c>
      <c r="N25" s="1">
        <v>0.5</v>
      </c>
      <c r="O25" t="s">
        <v>0</v>
      </c>
    </row>
    <row r="26" spans="1:15" ht="12.75">
      <c r="A26">
        <v>24</v>
      </c>
      <c r="B26" s="1">
        <v>-55.675</v>
      </c>
      <c r="C26" t="s">
        <v>0</v>
      </c>
      <c r="D26" s="1">
        <v>0</v>
      </c>
      <c r="E26" t="s">
        <v>0</v>
      </c>
      <c r="F26" s="1">
        <v>0</v>
      </c>
      <c r="G26" t="s">
        <v>0</v>
      </c>
      <c r="H26" s="6">
        <v>-15</v>
      </c>
      <c r="I26" t="s">
        <v>51</v>
      </c>
      <c r="J26" s="1">
        <v>0.589</v>
      </c>
      <c r="K26" t="s">
        <v>0</v>
      </c>
      <c r="L26" s="1">
        <v>3</v>
      </c>
      <c r="M26" t="s">
        <v>0</v>
      </c>
      <c r="N26" s="1">
        <v>0.5</v>
      </c>
      <c r="O26" t="s">
        <v>0</v>
      </c>
    </row>
    <row r="27" spans="1:14" ht="12.75">
      <c r="A27" t="s">
        <v>54</v>
      </c>
      <c r="B27" s="1"/>
      <c r="D27" s="1"/>
      <c r="F27" s="1">
        <f>-1000+'pair spectrometer'!B47+'pair spectrometer'!B8/2+242.45</f>
        <v>-647</v>
      </c>
      <c r="G27" t="s">
        <v>0</v>
      </c>
      <c r="H27" s="6"/>
      <c r="J27" s="1"/>
      <c r="L27" s="1"/>
      <c r="N27" s="1"/>
    </row>
    <row r="28" ht="12.75">
      <c r="B28" s="1"/>
    </row>
    <row r="29" ht="12.75">
      <c r="A29" s="2" t="s">
        <v>39</v>
      </c>
    </row>
    <row r="30" spans="1:14" ht="12.75">
      <c r="A30" s="5" t="s">
        <v>50</v>
      </c>
      <c r="B30" s="5" t="s">
        <v>46</v>
      </c>
      <c r="C30" s="5"/>
      <c r="D30" s="5" t="s">
        <v>47</v>
      </c>
      <c r="E30" s="5"/>
      <c r="F30" s="5" t="s">
        <v>48</v>
      </c>
      <c r="G30" s="5"/>
      <c r="H30" s="5" t="s">
        <v>49</v>
      </c>
      <c r="J30" t="s">
        <v>34</v>
      </c>
      <c r="L30" t="s">
        <v>26</v>
      </c>
      <c r="N30" t="s">
        <v>17</v>
      </c>
    </row>
    <row r="31" spans="1:15" ht="12.75">
      <c r="A31">
        <v>1</v>
      </c>
      <c r="B31" s="1">
        <v>69.397</v>
      </c>
      <c r="C31" t="s">
        <v>0</v>
      </c>
      <c r="D31" s="1">
        <v>0</v>
      </c>
      <c r="E31" t="s">
        <v>0</v>
      </c>
      <c r="F31" s="1">
        <v>0</v>
      </c>
      <c r="G31" t="s">
        <v>0</v>
      </c>
      <c r="H31" s="6">
        <v>16</v>
      </c>
      <c r="I31" t="s">
        <v>51</v>
      </c>
      <c r="J31" s="1">
        <v>1.31</v>
      </c>
      <c r="K31" t="s">
        <v>0</v>
      </c>
      <c r="L31" s="1">
        <v>3</v>
      </c>
      <c r="M31" t="s">
        <v>0</v>
      </c>
      <c r="N31" s="1">
        <v>0.5</v>
      </c>
      <c r="O31" t="s">
        <v>0</v>
      </c>
    </row>
    <row r="32" spans="1:15" ht="12.75">
      <c r="A32">
        <v>2</v>
      </c>
      <c r="B32" s="1">
        <v>52.33</v>
      </c>
      <c r="C32" t="s">
        <v>0</v>
      </c>
      <c r="D32" s="1">
        <v>0</v>
      </c>
      <c r="E32" t="s">
        <v>0</v>
      </c>
      <c r="F32" s="1">
        <v>0</v>
      </c>
      <c r="G32" t="s">
        <v>0</v>
      </c>
      <c r="H32" s="6">
        <v>12</v>
      </c>
      <c r="I32" t="s">
        <v>51</v>
      </c>
      <c r="J32" s="1">
        <v>0.75</v>
      </c>
      <c r="K32" t="s">
        <v>0</v>
      </c>
      <c r="L32" s="1">
        <v>3</v>
      </c>
      <c r="M32" t="s">
        <v>0</v>
      </c>
      <c r="N32" s="1">
        <v>0.5</v>
      </c>
      <c r="O32" t="s">
        <v>0</v>
      </c>
    </row>
    <row r="33" spans="1:15" ht="12.75">
      <c r="A33">
        <v>3</v>
      </c>
      <c r="B33" s="1">
        <v>42.019</v>
      </c>
      <c r="C33" t="s">
        <v>0</v>
      </c>
      <c r="D33" s="1">
        <v>0</v>
      </c>
      <c r="E33" t="s">
        <v>0</v>
      </c>
      <c r="F33" s="1">
        <v>0</v>
      </c>
      <c r="G33" t="s">
        <v>0</v>
      </c>
      <c r="H33" s="6">
        <v>10</v>
      </c>
      <c r="I33" t="s">
        <v>51</v>
      </c>
      <c r="J33" s="1">
        <v>0.54</v>
      </c>
      <c r="K33" t="s">
        <v>0</v>
      </c>
      <c r="L33" s="1">
        <v>3</v>
      </c>
      <c r="M33" t="s">
        <v>0</v>
      </c>
      <c r="N33" s="1">
        <v>0.5</v>
      </c>
      <c r="O33" t="s">
        <v>0</v>
      </c>
    </row>
    <row r="34" spans="1:15" ht="12.75">
      <c r="A34">
        <v>4</v>
      </c>
      <c r="B34" s="1">
        <v>35.207</v>
      </c>
      <c r="C34" t="s">
        <v>0</v>
      </c>
      <c r="D34" s="1">
        <v>0</v>
      </c>
      <c r="E34" t="s">
        <v>0</v>
      </c>
      <c r="F34" s="1">
        <v>0</v>
      </c>
      <c r="G34" t="s">
        <v>0</v>
      </c>
      <c r="H34" s="6">
        <v>8</v>
      </c>
      <c r="I34" t="s">
        <v>51</v>
      </c>
      <c r="J34" s="1">
        <v>0.35</v>
      </c>
      <c r="K34" t="s">
        <v>0</v>
      </c>
      <c r="L34" s="1">
        <v>3</v>
      </c>
      <c r="M34" t="s">
        <v>0</v>
      </c>
      <c r="N34" s="1">
        <v>0.5</v>
      </c>
      <c r="O34" t="s">
        <v>0</v>
      </c>
    </row>
    <row r="35" spans="1:15" ht="12.75">
      <c r="A35">
        <v>5</v>
      </c>
      <c r="B35" s="1">
        <v>30.292</v>
      </c>
      <c r="C35" t="s">
        <v>0</v>
      </c>
      <c r="D35" s="1">
        <v>0</v>
      </c>
      <c r="E35" t="s">
        <v>0</v>
      </c>
      <c r="F35" s="1">
        <v>0</v>
      </c>
      <c r="G35" t="s">
        <v>0</v>
      </c>
      <c r="H35" s="6">
        <v>7</v>
      </c>
      <c r="I35" t="s">
        <v>51</v>
      </c>
      <c r="J35" s="1">
        <v>0.25</v>
      </c>
      <c r="K35" t="s">
        <v>0</v>
      </c>
      <c r="L35" s="1">
        <v>3</v>
      </c>
      <c r="M35" t="s">
        <v>0</v>
      </c>
      <c r="N35" s="1">
        <v>0.5</v>
      </c>
      <c r="O35" t="s">
        <v>0</v>
      </c>
    </row>
    <row r="36" spans="1:15" ht="12.75">
      <c r="A36">
        <v>6</v>
      </c>
      <c r="B36" s="1">
        <v>26.581</v>
      </c>
      <c r="C36" t="s">
        <v>0</v>
      </c>
      <c r="D36" s="1">
        <v>0</v>
      </c>
      <c r="E36" t="s">
        <v>0</v>
      </c>
      <c r="F36" s="1">
        <v>0</v>
      </c>
      <c r="G36" t="s">
        <v>0</v>
      </c>
      <c r="H36" s="6">
        <v>6</v>
      </c>
      <c r="I36" t="s">
        <v>51</v>
      </c>
      <c r="J36" s="1">
        <v>0.2</v>
      </c>
      <c r="K36" t="s">
        <v>0</v>
      </c>
      <c r="L36" s="1">
        <v>3</v>
      </c>
      <c r="M36" t="s">
        <v>0</v>
      </c>
      <c r="N36" s="1">
        <v>0.5</v>
      </c>
      <c r="O36" t="s">
        <v>0</v>
      </c>
    </row>
    <row r="37" spans="1:14" ht="12.75">
      <c r="A37" t="s">
        <v>54</v>
      </c>
      <c r="B37" s="1"/>
      <c r="D37" s="1"/>
      <c r="F37" s="1">
        <f>F27</f>
        <v>-647</v>
      </c>
      <c r="G37" t="s">
        <v>0</v>
      </c>
      <c r="H37" s="6"/>
      <c r="J37" s="1"/>
      <c r="L37" s="1"/>
      <c r="N37" s="1"/>
    </row>
    <row r="38" ht="12.75">
      <c r="J38" s="1"/>
    </row>
    <row r="39" spans="1:10" ht="12.75">
      <c r="A39" s="2" t="s">
        <v>40</v>
      </c>
      <c r="J39" s="1"/>
    </row>
    <row r="40" spans="1:14" ht="12.75">
      <c r="A40" s="5" t="s">
        <v>50</v>
      </c>
      <c r="B40" s="5" t="s">
        <v>46</v>
      </c>
      <c r="C40" s="5"/>
      <c r="D40" s="5" t="s">
        <v>47</v>
      </c>
      <c r="E40" s="5"/>
      <c r="F40" s="5" t="s">
        <v>48</v>
      </c>
      <c r="G40" s="5"/>
      <c r="H40" s="5" t="s">
        <v>49</v>
      </c>
      <c r="J40" t="s">
        <v>34</v>
      </c>
      <c r="L40" t="s">
        <v>26</v>
      </c>
      <c r="N40" t="s">
        <v>17</v>
      </c>
    </row>
    <row r="41" spans="1:15" ht="12.75">
      <c r="A41">
        <v>1</v>
      </c>
      <c r="B41" s="1">
        <v>-75</v>
      </c>
      <c r="C41" t="s">
        <v>0</v>
      </c>
      <c r="D41" s="1">
        <v>0</v>
      </c>
      <c r="E41" t="s">
        <v>0</v>
      </c>
      <c r="F41" s="1">
        <v>0</v>
      </c>
      <c r="G41" t="s">
        <v>0</v>
      </c>
      <c r="H41" s="6">
        <v>-15</v>
      </c>
      <c r="I41" t="s">
        <v>51</v>
      </c>
      <c r="J41" s="1">
        <v>6</v>
      </c>
      <c r="K41" t="s">
        <v>0</v>
      </c>
      <c r="L41" s="1">
        <v>4</v>
      </c>
      <c r="M41" t="s">
        <v>0</v>
      </c>
      <c r="N41" s="1">
        <v>0.5</v>
      </c>
      <c r="O41" t="s">
        <v>0</v>
      </c>
    </row>
    <row r="42" spans="1:15" ht="12.75">
      <c r="A42">
        <v>2</v>
      </c>
      <c r="B42" s="1">
        <v>-69</v>
      </c>
      <c r="C42" t="s">
        <v>0</v>
      </c>
      <c r="D42" s="1">
        <v>0</v>
      </c>
      <c r="E42" t="s">
        <v>0</v>
      </c>
      <c r="F42" s="1">
        <v>0</v>
      </c>
      <c r="G42" t="s">
        <v>0</v>
      </c>
      <c r="H42" s="6">
        <v>-15</v>
      </c>
      <c r="I42" t="s">
        <v>51</v>
      </c>
      <c r="J42" s="1">
        <v>6</v>
      </c>
      <c r="K42" t="s">
        <v>0</v>
      </c>
      <c r="L42" s="1">
        <v>4</v>
      </c>
      <c r="M42" t="s">
        <v>0</v>
      </c>
      <c r="N42" s="1">
        <v>0.5</v>
      </c>
      <c r="O42" t="s">
        <v>0</v>
      </c>
    </row>
    <row r="43" spans="1:15" ht="12.75">
      <c r="A43">
        <v>3</v>
      </c>
      <c r="B43" s="1">
        <v>-63</v>
      </c>
      <c r="C43" t="s">
        <v>0</v>
      </c>
      <c r="D43" s="1">
        <v>0</v>
      </c>
      <c r="E43" t="s">
        <v>0</v>
      </c>
      <c r="F43" s="1">
        <v>0</v>
      </c>
      <c r="G43" t="s">
        <v>0</v>
      </c>
      <c r="H43" s="6">
        <v>-15</v>
      </c>
      <c r="I43" t="s">
        <v>51</v>
      </c>
      <c r="J43" s="1">
        <v>6</v>
      </c>
      <c r="K43" t="s">
        <v>0</v>
      </c>
      <c r="L43" s="1">
        <v>4</v>
      </c>
      <c r="M43" t="s">
        <v>0</v>
      </c>
      <c r="N43" s="1">
        <v>0.5</v>
      </c>
      <c r="O43" t="s">
        <v>0</v>
      </c>
    </row>
    <row r="44" spans="1:15" ht="12.75">
      <c r="A44">
        <v>4</v>
      </c>
      <c r="B44" s="1">
        <v>-57</v>
      </c>
      <c r="C44" t="s">
        <v>0</v>
      </c>
      <c r="D44" s="1">
        <v>0</v>
      </c>
      <c r="E44" t="s">
        <v>0</v>
      </c>
      <c r="F44" s="1">
        <v>0</v>
      </c>
      <c r="G44" t="s">
        <v>0</v>
      </c>
      <c r="H44" s="6">
        <v>-15</v>
      </c>
      <c r="I44" t="s">
        <v>51</v>
      </c>
      <c r="J44" s="1">
        <v>6</v>
      </c>
      <c r="K44" t="s">
        <v>0</v>
      </c>
      <c r="L44" s="1">
        <v>4</v>
      </c>
      <c r="M44" t="s">
        <v>0</v>
      </c>
      <c r="N44" s="1">
        <v>0.5</v>
      </c>
      <c r="O44" t="s">
        <v>0</v>
      </c>
    </row>
    <row r="45" spans="1:14" ht="12.75">
      <c r="A45" t="s">
        <v>55</v>
      </c>
      <c r="B45" s="1"/>
      <c r="D45" s="1"/>
      <c r="F45" s="1">
        <v>35</v>
      </c>
      <c r="G45" t="s">
        <v>0</v>
      </c>
      <c r="H45" s="6"/>
      <c r="J45" s="1"/>
      <c r="L45" s="1"/>
      <c r="N45" s="1"/>
    </row>
    <row r="47" ht="12.75">
      <c r="A47" s="2" t="s">
        <v>41</v>
      </c>
    </row>
    <row r="48" spans="1:14" ht="12.75">
      <c r="A48" s="5" t="s">
        <v>50</v>
      </c>
      <c r="B48" s="5" t="s">
        <v>46</v>
      </c>
      <c r="C48" s="5"/>
      <c r="D48" s="5" t="s">
        <v>47</v>
      </c>
      <c r="E48" s="5"/>
      <c r="F48" s="5" t="s">
        <v>48</v>
      </c>
      <c r="G48" s="5"/>
      <c r="H48" s="5" t="s">
        <v>49</v>
      </c>
      <c r="J48" t="s">
        <v>34</v>
      </c>
      <c r="L48" t="s">
        <v>26</v>
      </c>
      <c r="N48" t="s">
        <v>17</v>
      </c>
    </row>
    <row r="49" spans="1:15" ht="12.75">
      <c r="A49">
        <v>1</v>
      </c>
      <c r="B49" s="1">
        <f>B31*1.12</f>
        <v>77.72464000000001</v>
      </c>
      <c r="C49" t="s">
        <v>0</v>
      </c>
      <c r="D49" s="1">
        <f>D31</f>
        <v>0</v>
      </c>
      <c r="E49" t="s">
        <v>0</v>
      </c>
      <c r="F49" s="1">
        <f>F31</f>
        <v>0</v>
      </c>
      <c r="G49" t="s">
        <v>0</v>
      </c>
      <c r="H49" s="6">
        <f>H31</f>
        <v>16</v>
      </c>
      <c r="I49" t="s">
        <v>51</v>
      </c>
      <c r="J49" s="1">
        <v>3</v>
      </c>
      <c r="K49" t="s">
        <v>0</v>
      </c>
      <c r="L49" s="1">
        <v>3</v>
      </c>
      <c r="M49" t="s">
        <v>0</v>
      </c>
      <c r="N49" s="1">
        <v>0.5</v>
      </c>
      <c r="O49" t="s">
        <v>0</v>
      </c>
    </row>
    <row r="50" spans="1:15" ht="12.75">
      <c r="A50">
        <v>2</v>
      </c>
      <c r="B50" s="1">
        <f>B32*1.12</f>
        <v>58.6096</v>
      </c>
      <c r="C50" t="s">
        <v>0</v>
      </c>
      <c r="D50" s="1">
        <f>D32</f>
        <v>0</v>
      </c>
      <c r="E50" t="s">
        <v>0</v>
      </c>
      <c r="F50" s="1">
        <f>F32</f>
        <v>0</v>
      </c>
      <c r="G50" t="s">
        <v>0</v>
      </c>
      <c r="H50" s="6">
        <f>H32</f>
        <v>12</v>
      </c>
      <c r="I50" t="s">
        <v>51</v>
      </c>
      <c r="J50" s="1">
        <v>3</v>
      </c>
      <c r="K50" t="s">
        <v>0</v>
      </c>
      <c r="L50" s="1">
        <v>3</v>
      </c>
      <c r="M50" t="s">
        <v>0</v>
      </c>
      <c r="N50" s="1">
        <v>0.5</v>
      </c>
      <c r="O50" t="s">
        <v>0</v>
      </c>
    </row>
    <row r="51" spans="1:15" ht="12.75">
      <c r="A51">
        <v>3</v>
      </c>
      <c r="B51" s="1">
        <f>B33*1.12</f>
        <v>47.061280000000004</v>
      </c>
      <c r="C51" t="s">
        <v>0</v>
      </c>
      <c r="D51" s="1">
        <f>D33</f>
        <v>0</v>
      </c>
      <c r="E51" t="s">
        <v>0</v>
      </c>
      <c r="F51" s="1">
        <f>F33</f>
        <v>0</v>
      </c>
      <c r="G51" t="s">
        <v>0</v>
      </c>
      <c r="H51" s="6">
        <f>H33</f>
        <v>10</v>
      </c>
      <c r="I51" t="s">
        <v>51</v>
      </c>
      <c r="J51" s="1">
        <v>3</v>
      </c>
      <c r="K51" t="s">
        <v>0</v>
      </c>
      <c r="L51" s="1">
        <v>3</v>
      </c>
      <c r="M51" t="s">
        <v>0</v>
      </c>
      <c r="N51" s="1">
        <v>0.5</v>
      </c>
      <c r="O51" t="s">
        <v>0</v>
      </c>
    </row>
    <row r="52" spans="1:15" ht="12.75">
      <c r="A52">
        <v>4</v>
      </c>
      <c r="B52" s="1">
        <f>B34*1.12</f>
        <v>39.43184</v>
      </c>
      <c r="C52" t="s">
        <v>0</v>
      </c>
      <c r="D52" s="1">
        <f>D34</f>
        <v>0</v>
      </c>
      <c r="E52" t="s">
        <v>0</v>
      </c>
      <c r="F52" s="1">
        <f>F34</f>
        <v>0</v>
      </c>
      <c r="G52" t="s">
        <v>0</v>
      </c>
      <c r="H52" s="6">
        <f>H34</f>
        <v>8</v>
      </c>
      <c r="I52" t="s">
        <v>51</v>
      </c>
      <c r="J52" s="1">
        <v>3</v>
      </c>
      <c r="K52" t="s">
        <v>0</v>
      </c>
      <c r="L52" s="1">
        <v>3</v>
      </c>
      <c r="M52" t="s">
        <v>0</v>
      </c>
      <c r="N52" s="1">
        <v>0.5</v>
      </c>
      <c r="O52" t="s">
        <v>0</v>
      </c>
    </row>
    <row r="53" spans="1:15" ht="12.75">
      <c r="A53">
        <v>5</v>
      </c>
      <c r="B53" s="1">
        <f>B35*1.12</f>
        <v>33.927040000000005</v>
      </c>
      <c r="C53" t="s">
        <v>0</v>
      </c>
      <c r="D53" s="1">
        <f>D35</f>
        <v>0</v>
      </c>
      <c r="E53" t="s">
        <v>0</v>
      </c>
      <c r="F53" s="1">
        <f>F35</f>
        <v>0</v>
      </c>
      <c r="G53" t="s">
        <v>0</v>
      </c>
      <c r="H53" s="6">
        <f>H35</f>
        <v>7</v>
      </c>
      <c r="I53" t="s">
        <v>51</v>
      </c>
      <c r="J53" s="1">
        <v>3</v>
      </c>
      <c r="K53" t="s">
        <v>0</v>
      </c>
      <c r="L53" s="1">
        <v>3</v>
      </c>
      <c r="M53" t="s">
        <v>0</v>
      </c>
      <c r="N53" s="1">
        <v>0.5</v>
      </c>
      <c r="O53" t="s">
        <v>0</v>
      </c>
    </row>
    <row r="54" spans="1:15" ht="12.75">
      <c r="A54">
        <v>6</v>
      </c>
      <c r="B54" s="1">
        <f>B36*1.12</f>
        <v>29.77072</v>
      </c>
      <c r="C54" t="s">
        <v>0</v>
      </c>
      <c r="D54" s="1">
        <f>D36</f>
        <v>0</v>
      </c>
      <c r="E54" t="s">
        <v>0</v>
      </c>
      <c r="F54" s="1">
        <f>F36</f>
        <v>0</v>
      </c>
      <c r="G54" t="s">
        <v>0</v>
      </c>
      <c r="H54" s="6">
        <f>H36</f>
        <v>6</v>
      </c>
      <c r="I54" t="s">
        <v>51</v>
      </c>
      <c r="J54" s="1">
        <v>3</v>
      </c>
      <c r="K54" t="s">
        <v>0</v>
      </c>
      <c r="L54" s="1">
        <v>3</v>
      </c>
      <c r="M54" t="s">
        <v>0</v>
      </c>
      <c r="N54" s="1">
        <v>0.5</v>
      </c>
      <c r="O54" t="s">
        <v>0</v>
      </c>
    </row>
    <row r="55" spans="1:14" ht="12.75">
      <c r="A55" t="s">
        <v>56</v>
      </c>
      <c r="B55" s="1"/>
      <c r="D55" s="1"/>
      <c r="F55" s="1">
        <f>F45</f>
        <v>35</v>
      </c>
      <c r="G55" t="s">
        <v>0</v>
      </c>
      <c r="H55" s="6"/>
      <c r="J55" s="1"/>
      <c r="L55" s="1"/>
      <c r="N5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17" sqref="E17"/>
    </sheetView>
  </sheetViews>
  <sheetFormatPr defaultColWidth="9.140625" defaultRowHeight="12.75"/>
  <cols>
    <col min="1" max="1" width="23.57421875" style="0" customWidth="1"/>
  </cols>
  <sheetData>
    <row r="1" ht="12.75">
      <c r="A1" s="2" t="s">
        <v>42</v>
      </c>
    </row>
    <row r="2" spans="1:4" ht="12.75">
      <c r="A2" t="s">
        <v>43</v>
      </c>
      <c r="B2" s="1">
        <f>-1000+'pair spectrometer'!B47+'pair spectrometer'!B8/2+309.45</f>
        <v>-580</v>
      </c>
      <c r="C2" t="s">
        <v>0</v>
      </c>
      <c r="D2" s="1"/>
    </row>
    <row r="3" spans="1:3" ht="12.75">
      <c r="A3" t="s">
        <v>26</v>
      </c>
      <c r="B3" s="1">
        <v>30</v>
      </c>
      <c r="C3" t="s">
        <v>0</v>
      </c>
    </row>
    <row r="4" spans="1:3" ht="12.75">
      <c r="A4" t="s">
        <v>18</v>
      </c>
      <c r="B4" s="1">
        <v>220</v>
      </c>
      <c r="C4" t="s">
        <v>0</v>
      </c>
    </row>
    <row r="5" spans="1:3" ht="12.75">
      <c r="A5" t="s">
        <v>17</v>
      </c>
      <c r="B5" s="1">
        <v>10</v>
      </c>
      <c r="C5" t="s">
        <v>0</v>
      </c>
    </row>
    <row r="6" spans="1:3" ht="12.75">
      <c r="A6" t="s">
        <v>44</v>
      </c>
      <c r="B6" s="1">
        <f>3*2.54</f>
        <v>7.62</v>
      </c>
      <c r="C6" t="s">
        <v>0</v>
      </c>
    </row>
    <row r="7" ht="12.75">
      <c r="B7" s="1"/>
    </row>
    <row r="8" ht="12.75">
      <c r="B8" s="1"/>
    </row>
    <row r="9" spans="1:2" ht="12.75">
      <c r="A9" s="2" t="s">
        <v>45</v>
      </c>
      <c r="B9" s="1"/>
    </row>
    <row r="10" spans="1:4" ht="12.75">
      <c r="A10" t="s">
        <v>43</v>
      </c>
      <c r="B10" s="1">
        <f>-1000+'pair spectrometer'!B47+'pair spectrometer'!B8/2+330.95</f>
        <v>-558.5</v>
      </c>
      <c r="C10" t="s">
        <v>0</v>
      </c>
      <c r="D10" s="1"/>
    </row>
    <row r="11" spans="1:3" ht="12.75">
      <c r="A11" t="s">
        <v>26</v>
      </c>
      <c r="B11" s="1">
        <v>66.04</v>
      </c>
      <c r="C11" t="s">
        <v>0</v>
      </c>
    </row>
    <row r="12" spans="1:3" ht="12.75">
      <c r="A12" t="s">
        <v>18</v>
      </c>
      <c r="B12" s="1">
        <v>396.24</v>
      </c>
      <c r="C12" t="s">
        <v>0</v>
      </c>
    </row>
    <row r="13" spans="1:3" ht="12.75">
      <c r="A13" t="s">
        <v>17</v>
      </c>
      <c r="B13" s="1">
        <v>33</v>
      </c>
      <c r="C13" t="s">
        <v>0</v>
      </c>
    </row>
    <row r="14" spans="1:3" ht="12.75">
      <c r="A14" t="s">
        <v>44</v>
      </c>
      <c r="B14" s="1">
        <v>7.62</v>
      </c>
      <c r="C14" t="s">
        <v>0</v>
      </c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HuskyPC</cp:lastModifiedBy>
  <dcterms:created xsi:type="dcterms:W3CDTF">1996-10-14T23:33:28Z</dcterms:created>
  <dcterms:modified xsi:type="dcterms:W3CDTF">2009-03-24T19:03:06Z</dcterms:modified>
  <cp:category/>
  <cp:version/>
  <cp:contentType/>
  <cp:contentStatus/>
</cp:coreProperties>
</file>