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<sst xmlns="http://schemas.openxmlformats.org/spreadsheetml/2006/main" count="69" uniqueCount="36">
  <si>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gases consumed in one fill of the laser</t>
  </si>
  <si>
    <t>helium (99.995% purity)</t>
  </si>
  <si>
    <t xml:space="preserve">gas </t>
  </si>
  <si>
    <t>pressure</t>
  </si>
  <si>
    <t>argon (99.995% purity)</t>
  </si>
  <si>
    <t>mbar</t>
  </si>
  <si>
    <t>fluorine (5%@99.9% purity + helium 95%)</t>
  </si>
  <si>
    <t>estimate of total gas volume in the laser</t>
  </si>
  <si>
    <t>gas mixing volume</t>
  </si>
  <si>
    <t>diameter</t>
  </si>
  <si>
    <t>cm</t>
  </si>
  <si>
    <t>length</t>
  </si>
  <si>
    <t>volume</t>
  </si>
  <si>
    <t>cm^3</t>
  </si>
  <si>
    <t>l</t>
  </si>
  <si>
    <t>laser gain volume</t>
  </si>
  <si>
    <t>width</t>
  </si>
  <si>
    <t>height</t>
  </si>
  <si>
    <t>rear mirror tube</t>
  </si>
  <si>
    <t>front mirror tube</t>
  </si>
  <si>
    <t>total</t>
  </si>
  <si>
    <t>volume@STP</t>
  </si>
  <si>
    <t>maximum duration of one fill</t>
  </si>
  <si>
    <t>expected initial pressure at fill</t>
  </si>
  <si>
    <t>minimum pressure required to operate</t>
  </si>
  <si>
    <t>standard gas leak rate</t>
  </si>
  <si>
    <t>mbar/h</t>
  </si>
  <si>
    <t>h</t>
  </si>
  <si>
    <t>percent drop in output power at end of fill</t>
  </si>
  <si>
    <t>?</t>
  </si>
  <si>
    <t>ft^3</t>
  </si>
  <si>
    <t>pressure of fluorine/helium at start of fill</t>
  </si>
  <si>
    <t>bar</t>
  </si>
  <si>
    <t>volume of gas in fluorine bottle @STP</t>
  </si>
  <si>
    <t>volume of fluorine @STP consumed per fill</t>
  </si>
  <si>
    <t>number of fills in a single bottle of fluorine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</si>
</sst>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"/>
    <numFmt numFmtId="166" formatCode="0.00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9.7109375" style="0" customWidth="1"/>
    <col min="4" max="4" width="12.421875" style="0" customWidth="1"/>
    <col min="7" max="7" width="16.7109375" style="0" bestFit="1" customWidth="1"/>
  </cols>
  <sheetData>
    <row r="1" spans="1:6" ht="12.75">
      <c r="A1" s="1" t="s">
        <v>0</v>
      </c>
      <c r="F1" t="s">
        <v>7</v>
      </c>
    </row>
    <row r="2" ht="12.75">
      <c r="A2" s="1"/>
    </row>
    <row r="3" spans="1:6" ht="12.75">
      <c r="A3" s="2" t="s">
        <v>2</v>
      </c>
      <c r="B3" s="2" t="s">
        <v>3</v>
      </c>
      <c r="C3" s="2"/>
      <c r="D3" s="2" t="s">
        <v>21</v>
      </c>
      <c r="F3" t="s">
        <v>8</v>
      </c>
    </row>
    <row r="4" spans="1:8" ht="12.75">
      <c r="A4" t="s">
        <v>1</v>
      </c>
      <c r="B4">
        <v>1700</v>
      </c>
      <c r="C4" t="s">
        <v>5</v>
      </c>
      <c r="D4" s="3">
        <f>B4/1000*G$28</f>
        <v>99.93381520993447</v>
      </c>
      <c r="E4" t="s">
        <v>14</v>
      </c>
      <c r="F4" t="s">
        <v>9</v>
      </c>
      <c r="G4">
        <v>30</v>
      </c>
      <c r="H4" t="s">
        <v>10</v>
      </c>
    </row>
    <row r="5" spans="1:8" ht="12.75">
      <c r="A5" t="s">
        <v>4</v>
      </c>
      <c r="B5">
        <v>350</v>
      </c>
      <c r="C5" t="s">
        <v>5</v>
      </c>
      <c r="D5" s="3">
        <f>B5/1000*G$28</f>
        <v>20.574609013810036</v>
      </c>
      <c r="E5" t="s">
        <v>14</v>
      </c>
      <c r="F5" t="s">
        <v>11</v>
      </c>
      <c r="G5">
        <v>76</v>
      </c>
      <c r="H5" t="s">
        <v>10</v>
      </c>
    </row>
    <row r="6" spans="1:8" ht="12.75">
      <c r="A6" t="s">
        <v>6</v>
      </c>
      <c r="B6">
        <v>150</v>
      </c>
      <c r="C6" t="s">
        <v>5</v>
      </c>
      <c r="D6" s="3">
        <f>B6/1000*G$28</f>
        <v>8.817689577347158</v>
      </c>
      <c r="E6" t="s">
        <v>14</v>
      </c>
      <c r="F6" t="s">
        <v>12</v>
      </c>
      <c r="G6">
        <f>PI()*(G4/2)^2*G5</f>
        <v>53721.23437638546</v>
      </c>
      <c r="H6" t="s">
        <v>13</v>
      </c>
    </row>
    <row r="7" spans="7:8" ht="12.75">
      <c r="G7" s="3">
        <f>G6/1000</f>
        <v>53.72123437638546</v>
      </c>
      <c r="H7" t="s">
        <v>14</v>
      </c>
    </row>
    <row r="9" spans="1:6" ht="12.75">
      <c r="A9" s="2" t="s">
        <v>22</v>
      </c>
      <c r="B9" s="2"/>
      <c r="C9" s="2"/>
      <c r="D9" s="2"/>
      <c r="F9" t="s">
        <v>15</v>
      </c>
    </row>
    <row r="10" spans="1:8" ht="12.75">
      <c r="A10" s="6" t="s">
        <v>23</v>
      </c>
      <c r="B10">
        <f>SUM(B4:B6)</f>
        <v>2200</v>
      </c>
      <c r="C10" t="s">
        <v>5</v>
      </c>
      <c r="F10" t="s">
        <v>11</v>
      </c>
      <c r="G10">
        <v>61</v>
      </c>
      <c r="H10" t="s">
        <v>10</v>
      </c>
    </row>
    <row r="11" spans="1:8" ht="12.75">
      <c r="A11" s="6" t="s">
        <v>24</v>
      </c>
      <c r="B11">
        <v>1800</v>
      </c>
      <c r="C11" t="s">
        <v>5</v>
      </c>
      <c r="F11" t="s">
        <v>16</v>
      </c>
      <c r="G11">
        <v>13</v>
      </c>
      <c r="H11" t="s">
        <v>10</v>
      </c>
    </row>
    <row r="12" spans="1:8" ht="12.75">
      <c r="A12" s="6" t="s">
        <v>25</v>
      </c>
      <c r="B12">
        <v>5</v>
      </c>
      <c r="C12" t="s">
        <v>26</v>
      </c>
      <c r="F12" t="s">
        <v>17</v>
      </c>
      <c r="G12">
        <v>6</v>
      </c>
      <c r="H12" t="s">
        <v>10</v>
      </c>
    </row>
    <row r="13" spans="1:8" ht="12.75">
      <c r="A13" s="6" t="s">
        <v>22</v>
      </c>
      <c r="B13">
        <f>(B10-B11)/B12</f>
        <v>80</v>
      </c>
      <c r="C13" t="s">
        <v>27</v>
      </c>
      <c r="F13" t="s">
        <v>12</v>
      </c>
      <c r="G13">
        <f>G10*G11*G12</f>
        <v>4758</v>
      </c>
      <c r="H13" t="s">
        <v>13</v>
      </c>
    </row>
    <row r="14" spans="1:8" ht="12.75">
      <c r="A14" s="6" t="s">
        <v>28</v>
      </c>
      <c r="B14" s="7">
        <f>B11/B10</f>
        <v>0.8181818181818182</v>
      </c>
      <c r="C14" t="s">
        <v>29</v>
      </c>
      <c r="G14" s="4">
        <f>G13/1000</f>
        <v>4.758</v>
      </c>
      <c r="H14" t="s">
        <v>14</v>
      </c>
    </row>
    <row r="16" ht="12.75">
      <c r="F16" t="s">
        <v>18</v>
      </c>
    </row>
    <row r="17" spans="6:8" ht="12.75">
      <c r="F17" t="s">
        <v>9</v>
      </c>
      <c r="G17">
        <v>3.6</v>
      </c>
      <c r="H17" t="s">
        <v>10</v>
      </c>
    </row>
    <row r="18" spans="1:8" ht="12.75">
      <c r="A18" t="s">
        <v>33</v>
      </c>
      <c r="B18">
        <v>53</v>
      </c>
      <c r="C18" t="s">
        <v>30</v>
      </c>
      <c r="F18" t="s">
        <v>11</v>
      </c>
      <c r="G18">
        <v>20</v>
      </c>
      <c r="H18" t="s">
        <v>10</v>
      </c>
    </row>
    <row r="19" spans="2:8" ht="12.75">
      <c r="B19" s="3">
        <f>B18*(2.54*12)^3/1000</f>
        <v>1500.792869376</v>
      </c>
      <c r="C19" t="s">
        <v>14</v>
      </c>
      <c r="F19" t="s">
        <v>12</v>
      </c>
      <c r="G19">
        <f>PI()*(G17/2)^2*G18</f>
        <v>203.5752039526186</v>
      </c>
      <c r="H19" t="s">
        <v>13</v>
      </c>
    </row>
    <row r="20" spans="1:8" ht="12.75">
      <c r="A20" t="s">
        <v>31</v>
      </c>
      <c r="B20" s="8">
        <v>0.15</v>
      </c>
      <c r="C20" t="s">
        <v>32</v>
      </c>
      <c r="G20" s="4">
        <f>G19/1000</f>
        <v>0.2035752039526186</v>
      </c>
      <c r="H20" t="s">
        <v>14</v>
      </c>
    </row>
    <row r="21" spans="1:3" ht="12.75">
      <c r="A21" t="s">
        <v>34</v>
      </c>
      <c r="B21" s="4">
        <f>G28*B20</f>
        <v>8.817689577347158</v>
      </c>
      <c r="C21" t="s">
        <v>14</v>
      </c>
    </row>
    <row r="22" spans="1:6" ht="12.75">
      <c r="A22" t="s">
        <v>35</v>
      </c>
      <c r="B22" s="3">
        <f>B19/B21</f>
        <v>170.20250670102635</v>
      </c>
      <c r="F22" t="s">
        <v>19</v>
      </c>
    </row>
    <row r="23" spans="6:8" ht="12.75">
      <c r="F23" t="s">
        <v>9</v>
      </c>
      <c r="G23">
        <v>3.6</v>
      </c>
      <c r="H23" t="s">
        <v>10</v>
      </c>
    </row>
    <row r="24" spans="6:8" ht="12.75">
      <c r="F24" t="s">
        <v>11</v>
      </c>
      <c r="G24">
        <v>10</v>
      </c>
      <c r="H24" t="s">
        <v>10</v>
      </c>
    </row>
    <row r="25" spans="6:8" ht="12.75">
      <c r="F25" t="s">
        <v>12</v>
      </c>
      <c r="G25">
        <f>PI()*(G23/2)^2*G24</f>
        <v>101.7876019763093</v>
      </c>
      <c r="H25" t="s">
        <v>13</v>
      </c>
    </row>
    <row r="26" spans="7:8" ht="12.75">
      <c r="G26" s="4">
        <f>G25/1000</f>
        <v>0.1017876019763093</v>
      </c>
      <c r="H26" t="s">
        <v>14</v>
      </c>
    </row>
    <row r="28" spans="6:8" ht="12.75">
      <c r="F28" s="1" t="s">
        <v>20</v>
      </c>
      <c r="G28" s="5">
        <f>G7+G14+G20+G26</f>
        <v>58.78459718231439</v>
      </c>
      <c r="H28" s="1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HuskyPC</cp:lastModifiedBy>
  <dcterms:created xsi:type="dcterms:W3CDTF">1996-10-14T23:33:28Z</dcterms:created>
  <dcterms:modified xsi:type="dcterms:W3CDTF">2010-05-17T20:10:10Z</dcterms:modified>
  <cp:category/>
  <cp:version/>
  <cp:contentType/>
  <cp:contentStatus/>
</cp:coreProperties>
</file>