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5760" activeTab="0"/>
  </bookViews>
  <sheets>
    <sheet name="scan summary" sheetId="1" r:id="rId1"/>
    <sheet name="4-12-2007" sheetId="2" r:id="rId2"/>
    <sheet name="amplifier gain" sheetId="3" r:id="rId3"/>
    <sheet name="pin geometry" sheetId="4" r:id="rId4"/>
  </sheets>
  <definedNames/>
  <calcPr fullCalcOnLoad="1"/>
</workbook>
</file>

<file path=xl/sharedStrings.xml><?xml version="1.0" encoding="utf-8"?>
<sst xmlns="http://schemas.openxmlformats.org/spreadsheetml/2006/main" count="152" uniqueCount="92">
  <si>
    <t>Active collimator best test</t>
  </si>
  <si>
    <t>April 4-May 31, 2007</t>
  </si>
  <si>
    <t>channel</t>
  </si>
  <si>
    <t>gain</t>
  </si>
  <si>
    <t>adc range</t>
  </si>
  <si>
    <t>ped. (V)</t>
  </si>
  <si>
    <t xml:space="preserve"> </t>
  </si>
  <si>
    <r>
      <t>D</t>
    </r>
    <r>
      <rPr>
        <sz val="10"/>
        <rFont val="Arial"/>
        <family val="0"/>
      </rPr>
      <t xml:space="preserve"> ped. (V)</t>
    </r>
  </si>
  <si>
    <t>GeV</t>
  </si>
  <si>
    <t>I(beam)</t>
  </si>
  <si>
    <t>E(beam)</t>
  </si>
  <si>
    <r>
      <t>m</t>
    </r>
    <r>
      <rPr>
        <sz val="10"/>
        <rFont val="Arial"/>
        <family val="0"/>
      </rPr>
      <t>A</t>
    </r>
  </si>
  <si>
    <t>signal (V)</t>
  </si>
  <si>
    <r>
      <t>D</t>
    </r>
    <r>
      <rPr>
        <sz val="10"/>
        <rFont val="Arial"/>
        <family val="0"/>
      </rPr>
      <t>signal (V)</t>
    </r>
  </si>
  <si>
    <t>current (pA)</t>
  </si>
  <si>
    <r>
      <t>D</t>
    </r>
    <r>
      <rPr>
        <sz val="10"/>
        <rFont val="Arial"/>
        <family val="0"/>
      </rPr>
      <t>current (pA)</t>
    </r>
  </si>
  <si>
    <t>date of scan</t>
  </si>
  <si>
    <t>History of scans taken with active collimator during Spring 2007 in Hall B</t>
  </si>
  <si>
    <t>beam energy</t>
  </si>
  <si>
    <t>beam current</t>
  </si>
  <si>
    <t>crystal thickness</t>
  </si>
  <si>
    <t>y offset</t>
  </si>
  <si>
    <t>starting x</t>
  </si>
  <si>
    <t>stopping x</t>
  </si>
  <si>
    <t>no. of steps</t>
  </si>
  <si>
    <t>scan letter</t>
  </si>
  <si>
    <t>a</t>
  </si>
  <si>
    <t>b</t>
  </si>
  <si>
    <t>c</t>
  </si>
  <si>
    <t>d</t>
  </si>
  <si>
    <t>e</t>
  </si>
  <si>
    <t>f</t>
  </si>
  <si>
    <t>g</t>
  </si>
  <si>
    <t>start time</t>
  </si>
  <si>
    <t>duration</t>
  </si>
  <si>
    <t>min</t>
  </si>
  <si>
    <t>hr</t>
  </si>
  <si>
    <t>nA</t>
  </si>
  <si>
    <t>collimation</t>
  </si>
  <si>
    <t>coherent peak</t>
  </si>
  <si>
    <t>m/E</t>
  </si>
  <si>
    <t xml:space="preserve">reference positions of beam line elements during g13 run </t>
  </si>
  <si>
    <t>goniometer to harp</t>
  </si>
  <si>
    <t>cm</t>
  </si>
  <si>
    <t>harp to collimator</t>
  </si>
  <si>
    <t>goniometer to collimator</t>
  </si>
  <si>
    <t>collimator diameter</t>
  </si>
  <si>
    <t>collimator to CLAS target</t>
  </si>
  <si>
    <t>CLAS target to TAC</t>
  </si>
  <si>
    <t>radiator to collimator distance</t>
  </si>
  <si>
    <t>radiator to TAC distance</t>
  </si>
  <si>
    <t>Overview history of g13 run in Spring 2007</t>
  </si>
  <si>
    <t>date</t>
  </si>
  <si>
    <t>run number</t>
  </si>
  <si>
    <t>event</t>
  </si>
  <si>
    <t>diamond is aligned with beam at 3.309 GeV, coherent edge at 1.3 GeV, beam current 10-12 nA</t>
  </si>
  <si>
    <t>beam energy changed to 3.921 GeV, coherent peak still at 1.3 GeV, beam current still 12 nA</t>
  </si>
  <si>
    <t>beam energy changed to 4.756 GeV, coherent peak moved to 1.7 GeV, beam current still 11 nA</t>
  </si>
  <si>
    <t>beam energy changed to 5.053 GeV, coherent peak at 1.9 GeV, beam current lowered to 9.5 nA</t>
  </si>
  <si>
    <t>coherent edge moved up to 2.093 GeV, before this it was at ~1.6 GeV, notes are cryptic</t>
  </si>
  <si>
    <t>beam energy changed to 4.199 GeV, coherent edge at 1.287 GeV, beam current lowered to 9.5 nA</t>
  </si>
  <si>
    <t>beam energy changed to 4.483 GeV, coherent edge at 1.511 GeV, beam current 10 nA</t>
  </si>
  <si>
    <t>beam energy changed to 5.167 GeV, coherent edge at 2.300 GeV, beam current 10 nA</t>
  </si>
  <si>
    <t>W</t>
  </si>
  <si>
    <t>R injector</t>
  </si>
  <si>
    <t>R input</t>
  </si>
  <si>
    <t>ampl. R inp.</t>
  </si>
  <si>
    <t>V injector</t>
  </si>
  <si>
    <t>R terminator</t>
  </si>
  <si>
    <t>I injector</t>
  </si>
  <si>
    <t>V readout</t>
  </si>
  <si>
    <t>net gain</t>
  </si>
  <si>
    <t>ampl. R out.</t>
  </si>
  <si>
    <t>amplifier gain</t>
  </si>
  <si>
    <t>inner wedges</t>
  </si>
  <si>
    <t>pin dimensions:</t>
  </si>
  <si>
    <t>square side</t>
  </si>
  <si>
    <t>length</t>
  </si>
  <si>
    <t>in</t>
  </si>
  <si>
    <t>mm</t>
  </si>
  <si>
    <t>inner radius</t>
  </si>
  <si>
    <t>outer radius</t>
  </si>
  <si>
    <t>square array pitch</t>
  </si>
  <si>
    <t>deg</t>
  </si>
  <si>
    <t>outer pin limit</t>
  </si>
  <si>
    <t>(along median radius)</t>
  </si>
  <si>
    <t>azimuthal half angle</t>
  </si>
  <si>
    <t>base plate thickness</t>
  </si>
  <si>
    <t>outer wedges</t>
  </si>
  <si>
    <t>@ dc</t>
  </si>
  <si>
    <t>@ 10 Hz</t>
  </si>
  <si>
    <t>@ 0.5 Hz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</si>
</sst>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dd\-mmm\-yy;@"/>
    <numFmt numFmtId="167" formatCode="0.0000E+00"/>
    <numFmt numFmtId="168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8">
      <selection activeCell="H21" sqref="H21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8.00390625" style="0" customWidth="1"/>
    <col min="4" max="4" width="4.57421875" style="0" customWidth="1"/>
    <col min="5" max="5" width="9.7109375" style="0" customWidth="1"/>
    <col min="6" max="6" width="12.7109375" style="0" customWidth="1"/>
    <col min="7" max="7" width="5.140625" style="0" customWidth="1"/>
    <col min="8" max="8" width="15.140625" style="0" customWidth="1"/>
    <col min="9" max="9" width="5.140625" style="0" customWidth="1"/>
    <col min="10" max="10" width="12.140625" style="0" customWidth="1"/>
    <col min="11" max="11" width="5.140625" style="0" customWidth="1"/>
    <col min="12" max="12" width="12.00390625" style="0" customWidth="1"/>
    <col min="13" max="13" width="5.421875" style="0" customWidth="1"/>
    <col min="14" max="14" width="15.00390625" style="0" customWidth="1"/>
    <col min="15" max="15" width="6.57421875" style="0" customWidth="1"/>
    <col min="16" max="16" width="10.140625" style="0" customWidth="1"/>
    <col min="17" max="17" width="4.421875" style="0" customWidth="1"/>
    <col min="18" max="18" width="11.140625" style="0" customWidth="1"/>
    <col min="19" max="19" width="3.7109375" style="0" customWidth="1"/>
    <col min="21" max="21" width="3.8515625" style="0" customWidth="1"/>
    <col min="22" max="22" width="11.00390625" style="0" customWidth="1"/>
  </cols>
  <sheetData>
    <row r="1" spans="1:6" ht="15.75">
      <c r="A1" s="1" t="s">
        <v>17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5" t="s">
        <v>41</v>
      </c>
      <c r="B3" s="16"/>
      <c r="C3" s="16"/>
      <c r="D3" s="16"/>
      <c r="E3" s="16"/>
      <c r="F3" s="16"/>
    </row>
    <row r="4" spans="1:7" ht="15.75">
      <c r="A4" s="17" t="s">
        <v>42</v>
      </c>
      <c r="B4" s="18"/>
      <c r="E4" s="17"/>
      <c r="F4" s="19">
        <f>13.5/7.61*30*12*2.54</f>
        <v>1622.1287779237844</v>
      </c>
      <c r="G4" s="17" t="s">
        <v>43</v>
      </c>
    </row>
    <row r="5" spans="1:7" ht="15.75">
      <c r="A5" s="17" t="s">
        <v>44</v>
      </c>
      <c r="B5" s="18"/>
      <c r="E5" s="17"/>
      <c r="F5" s="19">
        <f>(895.2-636.8)*2.54</f>
        <v>656.3360000000002</v>
      </c>
      <c r="G5" s="17" t="s">
        <v>43</v>
      </c>
    </row>
    <row r="6" spans="1:7" ht="15.75">
      <c r="A6" s="14" t="s">
        <v>45</v>
      </c>
      <c r="B6" s="1"/>
      <c r="E6" s="14"/>
      <c r="F6" s="20">
        <f>F4+F5</f>
        <v>2278.464777923785</v>
      </c>
      <c r="G6" s="14" t="s">
        <v>43</v>
      </c>
    </row>
    <row r="7" spans="1:7" ht="15.75">
      <c r="A7" s="14" t="s">
        <v>47</v>
      </c>
      <c r="B7" s="1"/>
      <c r="C7" s="14"/>
      <c r="D7" s="14"/>
      <c r="E7" s="14"/>
      <c r="F7" s="20">
        <f>636.84*2.54</f>
        <v>1617.5736000000002</v>
      </c>
      <c r="G7" s="14" t="s">
        <v>43</v>
      </c>
    </row>
    <row r="8" spans="1:7" ht="15.75">
      <c r="A8" s="14" t="s">
        <v>48</v>
      </c>
      <c r="B8" s="1"/>
      <c r="C8" s="14"/>
      <c r="D8" s="14"/>
      <c r="E8" s="14"/>
      <c r="F8" s="20">
        <f>23.01/14.47*F7</f>
        <v>2572.243851831375</v>
      </c>
      <c r="G8" s="14" t="s">
        <v>43</v>
      </c>
    </row>
    <row r="9" spans="1:11" ht="15.75">
      <c r="A9" s="14" t="s">
        <v>49</v>
      </c>
      <c r="B9" s="1"/>
      <c r="C9" s="14"/>
      <c r="D9" s="14"/>
      <c r="E9" s="14"/>
      <c r="F9" s="20">
        <f>F6</f>
        <v>2278.464777923785</v>
      </c>
      <c r="G9" s="14" t="s">
        <v>43</v>
      </c>
      <c r="J9">
        <f>0.000003*0.00016*12000000000</f>
        <v>5.760000000000002</v>
      </c>
      <c r="K9" t="s">
        <v>63</v>
      </c>
    </row>
    <row r="10" spans="1:10" ht="15.75">
      <c r="A10" s="14" t="s">
        <v>46</v>
      </c>
      <c r="B10" s="1"/>
      <c r="E10" s="14"/>
      <c r="F10" s="20">
        <v>0.2</v>
      </c>
      <c r="G10" s="14" t="s">
        <v>43</v>
      </c>
      <c r="J10">
        <f>30000/0.000007*0.000001</f>
        <v>4285.714285714285</v>
      </c>
    </row>
    <row r="11" spans="1:7" ht="15.75">
      <c r="A11" s="14" t="s">
        <v>50</v>
      </c>
      <c r="B11" s="1"/>
      <c r="C11" s="14"/>
      <c r="D11" s="14"/>
      <c r="E11" s="14"/>
      <c r="F11" s="20">
        <f>F6+F7+F8</f>
        <v>6468.28222975516</v>
      </c>
      <c r="G11" s="14" t="s">
        <v>43</v>
      </c>
    </row>
    <row r="13" spans="1:22" ht="12.75">
      <c r="A13" s="6" t="s">
        <v>16</v>
      </c>
      <c r="B13" s="7" t="s">
        <v>33</v>
      </c>
      <c r="C13" s="7" t="s">
        <v>34</v>
      </c>
      <c r="D13" s="6"/>
      <c r="E13" s="7" t="s">
        <v>25</v>
      </c>
      <c r="F13" s="7" t="s">
        <v>18</v>
      </c>
      <c r="G13" s="7"/>
      <c r="H13" s="7" t="s">
        <v>19</v>
      </c>
      <c r="I13" s="7"/>
      <c r="J13" s="7" t="s">
        <v>39</v>
      </c>
      <c r="K13" s="7"/>
      <c r="L13" s="7" t="s">
        <v>38</v>
      </c>
      <c r="M13" s="7"/>
      <c r="N13" s="7" t="s">
        <v>20</v>
      </c>
      <c r="O13" s="7"/>
      <c r="P13" s="7" t="s">
        <v>21</v>
      </c>
      <c r="Q13" s="7"/>
      <c r="R13" s="7" t="s">
        <v>22</v>
      </c>
      <c r="S13" s="7"/>
      <c r="T13" s="7" t="s">
        <v>23</v>
      </c>
      <c r="U13" s="7"/>
      <c r="V13" s="7" t="s">
        <v>24</v>
      </c>
    </row>
    <row r="14" spans="1:15" ht="12.75">
      <c r="A14" s="9">
        <v>39186</v>
      </c>
      <c r="B14" s="11">
        <v>0.2875</v>
      </c>
      <c r="C14">
        <v>62</v>
      </c>
      <c r="D14" t="s">
        <v>35</v>
      </c>
      <c r="E14" s="2" t="s">
        <v>26</v>
      </c>
      <c r="F14">
        <v>4.7565</v>
      </c>
      <c r="G14" t="s">
        <v>8</v>
      </c>
      <c r="H14" s="12">
        <v>9.01</v>
      </c>
      <c r="I14" t="s">
        <v>37</v>
      </c>
      <c r="J14">
        <v>1.7</v>
      </c>
      <c r="K14" t="s">
        <v>8</v>
      </c>
      <c r="L14" s="10">
        <f>F10/2/F6*F14/0.000511</f>
        <v>0.4085303081386301</v>
      </c>
      <c r="M14" t="s">
        <v>40</v>
      </c>
      <c r="N14" s="13">
        <f>0.005</f>
        <v>0.005</v>
      </c>
      <c r="O14" t="s">
        <v>43</v>
      </c>
    </row>
    <row r="15" spans="1:15" ht="12.75">
      <c r="A15" s="10"/>
      <c r="B15" s="11">
        <v>0.7180555555555556</v>
      </c>
      <c r="C15">
        <v>76</v>
      </c>
      <c r="D15" t="s">
        <v>35</v>
      </c>
      <c r="E15" s="2" t="s">
        <v>27</v>
      </c>
      <c r="F15">
        <v>4.7565</v>
      </c>
      <c r="G15" t="s">
        <v>8</v>
      </c>
      <c r="H15" s="12"/>
      <c r="N15" s="13">
        <f aca="true" t="shared" si="0" ref="N15:N21">0.005</f>
        <v>0.005</v>
      </c>
      <c r="O15" t="s">
        <v>43</v>
      </c>
    </row>
    <row r="16" spans="1:15" ht="12.75">
      <c r="A16" s="9">
        <v>39188</v>
      </c>
      <c r="B16" s="11">
        <v>0.39166666666666666</v>
      </c>
      <c r="C16">
        <v>73</v>
      </c>
      <c r="D16" t="s">
        <v>35</v>
      </c>
      <c r="E16" s="2" t="s">
        <v>28</v>
      </c>
      <c r="F16">
        <v>4.7565</v>
      </c>
      <c r="G16" t="s">
        <v>8</v>
      </c>
      <c r="H16" s="12"/>
      <c r="N16" s="13">
        <f t="shared" si="0"/>
        <v>0.005</v>
      </c>
      <c r="O16" t="s">
        <v>43</v>
      </c>
    </row>
    <row r="17" spans="1:15" ht="12.75">
      <c r="A17" s="9">
        <v>39192</v>
      </c>
      <c r="B17" s="11">
        <v>0.2791666666666667</v>
      </c>
      <c r="C17">
        <v>100</v>
      </c>
      <c r="D17" t="s">
        <v>36</v>
      </c>
      <c r="E17" s="2" t="s">
        <v>29</v>
      </c>
      <c r="F17">
        <v>5.053</v>
      </c>
      <c r="G17" t="s">
        <v>8</v>
      </c>
      <c r="H17" s="12"/>
      <c r="N17" s="13">
        <f t="shared" si="0"/>
        <v>0.005</v>
      </c>
      <c r="O17" t="s">
        <v>43</v>
      </c>
    </row>
    <row r="18" spans="1:15" ht="12.75">
      <c r="A18" s="9">
        <v>39197</v>
      </c>
      <c r="B18" s="11">
        <v>0.2152777777777778</v>
      </c>
      <c r="C18">
        <v>130</v>
      </c>
      <c r="D18" t="s">
        <v>35</v>
      </c>
      <c r="E18" s="2" t="s">
        <v>30</v>
      </c>
      <c r="F18">
        <v>5.053</v>
      </c>
      <c r="G18" t="s">
        <v>8</v>
      </c>
      <c r="H18" s="12"/>
      <c r="N18" s="13">
        <f t="shared" si="0"/>
        <v>0.005</v>
      </c>
      <c r="O18" t="s">
        <v>43</v>
      </c>
    </row>
    <row r="19" spans="1:15" ht="12.75">
      <c r="A19" s="10"/>
      <c r="B19" s="11">
        <v>0.3090277777777778</v>
      </c>
      <c r="C19">
        <v>53</v>
      </c>
      <c r="D19" t="s">
        <v>35</v>
      </c>
      <c r="E19" s="2" t="s">
        <v>31</v>
      </c>
      <c r="F19">
        <v>5.053</v>
      </c>
      <c r="G19" t="s">
        <v>8</v>
      </c>
      <c r="H19" s="12"/>
      <c r="N19" s="13">
        <f t="shared" si="0"/>
        <v>0.005</v>
      </c>
      <c r="O19" t="s">
        <v>43</v>
      </c>
    </row>
    <row r="20" spans="1:15" ht="12.75">
      <c r="A20" s="9">
        <v>39198</v>
      </c>
      <c r="B20" s="11">
        <v>0.20972222222222223</v>
      </c>
      <c r="C20">
        <v>70</v>
      </c>
      <c r="D20" t="s">
        <v>35</v>
      </c>
      <c r="E20" s="2" t="s">
        <v>32</v>
      </c>
      <c r="F20">
        <v>5.053</v>
      </c>
      <c r="G20" t="s">
        <v>8</v>
      </c>
      <c r="H20" s="12"/>
      <c r="N20" s="13">
        <f t="shared" si="0"/>
        <v>0.005</v>
      </c>
      <c r="O20" t="s">
        <v>43</v>
      </c>
    </row>
    <row r="21" spans="1:15" ht="12.75">
      <c r="A21" s="9">
        <v>39239</v>
      </c>
      <c r="B21" s="11">
        <v>0.9256944444444444</v>
      </c>
      <c r="C21">
        <v>90</v>
      </c>
      <c r="D21" t="s">
        <v>35</v>
      </c>
      <c r="E21" s="2" t="s">
        <v>26</v>
      </c>
      <c r="F21">
        <v>5.167</v>
      </c>
      <c r="G21" t="s">
        <v>8</v>
      </c>
      <c r="H21" s="12"/>
      <c r="N21" s="13">
        <f t="shared" si="0"/>
        <v>0.005</v>
      </c>
      <c r="O21" t="s">
        <v>43</v>
      </c>
    </row>
    <row r="22" spans="1:8" ht="12.75">
      <c r="A22" s="10"/>
      <c r="B22" s="2"/>
      <c r="H22" s="12"/>
    </row>
    <row r="23" spans="1:8" ht="12.75">
      <c r="A23" s="10"/>
      <c r="B23" s="2"/>
      <c r="H23" s="12"/>
    </row>
    <row r="24" spans="1:8" ht="12.75">
      <c r="A24" s="21" t="s">
        <v>51</v>
      </c>
      <c r="B24" s="7"/>
      <c r="C24" s="6"/>
      <c r="D24" s="6"/>
      <c r="E24" s="6"/>
      <c r="H24" s="12"/>
    </row>
    <row r="25" spans="1:8" ht="12.75">
      <c r="A25" s="2" t="s">
        <v>52</v>
      </c>
      <c r="B25" s="2" t="s">
        <v>53</v>
      </c>
      <c r="C25" s="2" t="s">
        <v>54</v>
      </c>
      <c r="H25" s="12"/>
    </row>
    <row r="26" spans="1:8" ht="12.75">
      <c r="A26" s="22">
        <v>39159</v>
      </c>
      <c r="B26" s="2">
        <v>54040</v>
      </c>
      <c r="C26" t="s">
        <v>55</v>
      </c>
      <c r="H26" s="12"/>
    </row>
    <row r="27" spans="1:8" ht="12.75">
      <c r="A27" s="23">
        <v>39175</v>
      </c>
      <c r="B27" s="2">
        <v>54161</v>
      </c>
      <c r="C27" t="s">
        <v>56</v>
      </c>
      <c r="H27" s="12"/>
    </row>
    <row r="28" spans="1:8" ht="12.75">
      <c r="A28" s="23">
        <v>39183</v>
      </c>
      <c r="B28" s="2">
        <v>54230</v>
      </c>
      <c r="C28" t="s">
        <v>57</v>
      </c>
      <c r="H28" s="12"/>
    </row>
    <row r="29" spans="1:8" ht="12.75">
      <c r="A29" s="23">
        <v>39190</v>
      </c>
      <c r="B29" s="2">
        <v>54323</v>
      </c>
      <c r="C29" t="s">
        <v>58</v>
      </c>
      <c r="H29" s="12"/>
    </row>
    <row r="30" spans="1:8" ht="12.75">
      <c r="A30" s="23">
        <v>39210</v>
      </c>
      <c r="B30" s="2">
        <v>54523</v>
      </c>
      <c r="C30" t="s">
        <v>59</v>
      </c>
      <c r="H30" s="12"/>
    </row>
    <row r="31" spans="1:8" ht="12.75">
      <c r="A31" s="23">
        <v>39216</v>
      </c>
      <c r="B31" s="2">
        <v>54601</v>
      </c>
      <c r="C31" t="s">
        <v>60</v>
      </c>
      <c r="H31" s="12"/>
    </row>
    <row r="32" spans="1:8" ht="12.75">
      <c r="A32" s="23">
        <v>39221</v>
      </c>
      <c r="B32" s="2">
        <v>54641</v>
      </c>
      <c r="C32" t="s">
        <v>61</v>
      </c>
      <c r="H32" s="12"/>
    </row>
    <row r="33" spans="1:8" ht="12.75">
      <c r="A33" s="23">
        <v>39225</v>
      </c>
      <c r="B33" s="2">
        <v>54706</v>
      </c>
      <c r="C33" t="s">
        <v>62</v>
      </c>
      <c r="H33" s="12"/>
    </row>
    <row r="34" spans="1:8" ht="12.75">
      <c r="A34" s="23"/>
      <c r="B34" s="2"/>
      <c r="H34" s="12"/>
    </row>
    <row r="35" spans="1:8" ht="12.75">
      <c r="A35" s="23"/>
      <c r="B35" s="2"/>
      <c r="H35" s="12"/>
    </row>
    <row r="36" spans="1:8" ht="12.75">
      <c r="A36" s="23"/>
      <c r="B36" s="2"/>
      <c r="H36" s="12"/>
    </row>
    <row r="37" spans="1:8" ht="12.75">
      <c r="A37" s="10"/>
      <c r="B37" s="2"/>
      <c r="H37" s="12"/>
    </row>
    <row r="38" ht="12.75">
      <c r="A38" s="10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1">
      <selection activeCell="J24" sqref="J24"/>
    </sheetView>
  </sheetViews>
  <sheetFormatPr defaultColWidth="9.140625" defaultRowHeight="12.75"/>
  <cols>
    <col min="1" max="1" width="10.00390625" style="0" customWidth="1"/>
    <col min="5" max="5" width="10.421875" style="0" customWidth="1"/>
    <col min="8" max="8" width="9.7109375" style="0" customWidth="1"/>
    <col min="10" max="10" width="10.57421875" style="0" customWidth="1"/>
    <col min="11" max="11" width="12.140625" style="0" customWidth="1"/>
  </cols>
  <sheetData>
    <row r="1" spans="1:9" ht="15.75">
      <c r="A1" s="1" t="s">
        <v>0</v>
      </c>
      <c r="G1" t="s">
        <v>10</v>
      </c>
      <c r="H1">
        <v>4.756</v>
      </c>
      <c r="I1" t="s">
        <v>8</v>
      </c>
    </row>
    <row r="2" spans="1:9" ht="12.75">
      <c r="A2" t="s">
        <v>1</v>
      </c>
      <c r="G2" t="s">
        <v>9</v>
      </c>
      <c r="H2">
        <v>9.2</v>
      </c>
      <c r="I2" s="5" t="s">
        <v>11</v>
      </c>
    </row>
    <row r="4" spans="1:11" ht="12.75">
      <c r="A4" s="2" t="s">
        <v>2</v>
      </c>
      <c r="B4" s="2" t="s">
        <v>3</v>
      </c>
      <c r="C4" s="2" t="s">
        <v>4</v>
      </c>
      <c r="D4" s="2" t="s">
        <v>5</v>
      </c>
      <c r="E4" s="4" t="s">
        <v>7</v>
      </c>
      <c r="G4" s="2" t="s">
        <v>12</v>
      </c>
      <c r="H4" s="4" t="s">
        <v>13</v>
      </c>
      <c r="J4" t="s">
        <v>14</v>
      </c>
      <c r="K4" s="5" t="s">
        <v>15</v>
      </c>
    </row>
    <row r="5" spans="1:12" ht="12.75">
      <c r="A5">
        <v>0</v>
      </c>
      <c r="B5">
        <v>12</v>
      </c>
      <c r="C5">
        <v>1.25</v>
      </c>
      <c r="D5" s="3">
        <v>0.48</v>
      </c>
      <c r="E5" s="3">
        <v>0.02</v>
      </c>
      <c r="G5" s="3">
        <v>-4</v>
      </c>
      <c r="H5" s="3">
        <v>0.1</v>
      </c>
      <c r="J5" s="3">
        <f>(D5-G5)*1000000000000*10^(-B5)</f>
        <v>4.4799999999999995</v>
      </c>
      <c r="K5" s="3">
        <f>SQRT(H5^2+E5^2)*1000000000000*10^(-B5)</f>
        <v>0.10198039027185571</v>
      </c>
      <c r="L5" s="3"/>
    </row>
    <row r="6" spans="2:12" ht="12.75">
      <c r="B6">
        <v>11</v>
      </c>
      <c r="C6">
        <v>1.25</v>
      </c>
      <c r="D6" s="3">
        <v>0.5</v>
      </c>
      <c r="E6" s="3">
        <v>0.02</v>
      </c>
      <c r="G6" s="3">
        <v>0.1</v>
      </c>
      <c r="H6" s="3">
        <v>0.02</v>
      </c>
      <c r="J6" s="3">
        <f>(D6-G6)*1000000000000*10^(-B6)</f>
        <v>3.9999999999999996</v>
      </c>
      <c r="K6" s="3">
        <f>SQRT(H6^2+E6^2)*1000000000000*10^(-B6)</f>
        <v>0.282842712474619</v>
      </c>
      <c r="L6" s="3"/>
    </row>
    <row r="7" spans="2:12" ht="12.75">
      <c r="B7">
        <v>10</v>
      </c>
      <c r="C7">
        <v>1.25</v>
      </c>
      <c r="D7" s="3">
        <v>0.51</v>
      </c>
      <c r="E7" s="3">
        <v>0.02</v>
      </c>
      <c r="G7" s="3">
        <v>0.45</v>
      </c>
      <c r="H7" s="3">
        <v>0.02</v>
      </c>
      <c r="J7" s="3">
        <f>(D7-G7)*1000000000000*10^(-B7)</f>
        <v>6</v>
      </c>
      <c r="K7" s="3">
        <f>SQRT(H7^2+E7^2)*1000000000000*10^(-B7)</f>
        <v>2.8284271247461903</v>
      </c>
      <c r="L7" s="3"/>
    </row>
    <row r="8" spans="2:12" ht="12.75">
      <c r="B8">
        <v>9</v>
      </c>
      <c r="C8">
        <v>1.25</v>
      </c>
      <c r="D8" s="3">
        <v>0.505</v>
      </c>
      <c r="E8" s="3">
        <v>0.015</v>
      </c>
      <c r="G8" s="3"/>
      <c r="H8" s="3"/>
      <c r="J8" s="3"/>
      <c r="K8" s="3"/>
      <c r="L8" s="3"/>
    </row>
    <row r="9" spans="2:12" ht="12.75">
      <c r="B9">
        <v>8</v>
      </c>
      <c r="C9">
        <v>1.25</v>
      </c>
      <c r="D9" s="3">
        <v>0.005</v>
      </c>
      <c r="E9" s="3">
        <v>0.01</v>
      </c>
      <c r="G9" s="3"/>
      <c r="H9" s="3"/>
      <c r="J9" s="3"/>
      <c r="K9" s="3"/>
      <c r="L9" s="3"/>
    </row>
    <row r="10" spans="2:12" ht="12.75">
      <c r="B10">
        <v>7</v>
      </c>
      <c r="C10">
        <v>1.25</v>
      </c>
      <c r="D10" s="3">
        <v>0.005</v>
      </c>
      <c r="E10" s="3">
        <v>0.008</v>
      </c>
      <c r="G10" s="3"/>
      <c r="H10" s="3"/>
      <c r="J10" s="3"/>
      <c r="K10" s="3"/>
      <c r="L10" s="3"/>
    </row>
    <row r="11" spans="2:12" ht="12.75">
      <c r="B11">
        <v>6</v>
      </c>
      <c r="C11">
        <v>1.25</v>
      </c>
      <c r="D11" s="3">
        <v>0.005</v>
      </c>
      <c r="E11" s="3">
        <v>0.005</v>
      </c>
      <c r="G11" s="3"/>
      <c r="H11" s="3"/>
      <c r="J11" s="3"/>
      <c r="K11" s="3"/>
      <c r="L11" s="3"/>
    </row>
    <row r="12" spans="1:12" ht="12.75">
      <c r="A12">
        <v>1</v>
      </c>
      <c r="B12">
        <v>12</v>
      </c>
      <c r="C12">
        <v>1.25</v>
      </c>
      <c r="D12" s="3">
        <v>0.76</v>
      </c>
      <c r="E12" s="3">
        <v>0.05</v>
      </c>
      <c r="G12" s="3"/>
      <c r="H12" s="3"/>
      <c r="J12" s="3"/>
      <c r="K12" s="3"/>
      <c r="L12" s="3"/>
    </row>
    <row r="13" spans="2:12" ht="12.75">
      <c r="B13">
        <v>11</v>
      </c>
      <c r="C13">
        <v>1.25</v>
      </c>
      <c r="D13" s="3">
        <v>0.75</v>
      </c>
      <c r="E13" s="3">
        <v>0.05</v>
      </c>
      <c r="G13" s="3">
        <v>-8.5</v>
      </c>
      <c r="H13" s="3">
        <v>0.2</v>
      </c>
      <c r="J13" s="3">
        <f>(D13-G13)*1000000000000*10^(-B13)</f>
        <v>92.5</v>
      </c>
      <c r="K13" s="3">
        <f>SQRT(H13^2+E13^2)*1000000000000*10^(-B13)</f>
        <v>2.0615528128088303</v>
      </c>
      <c r="L13" s="3"/>
    </row>
    <row r="14" spans="2:12" ht="12.75">
      <c r="B14">
        <v>10</v>
      </c>
      <c r="C14">
        <v>1.25</v>
      </c>
      <c r="D14" s="3">
        <v>0.76</v>
      </c>
      <c r="E14" s="3">
        <v>0.02</v>
      </c>
      <c r="G14" s="3">
        <v>-0.12</v>
      </c>
      <c r="H14" s="3">
        <v>0.03</v>
      </c>
      <c r="J14" s="3">
        <f>(D14-G14)*1000000000000*10^(-B14)</f>
        <v>88</v>
      </c>
      <c r="K14" s="3">
        <f>SQRT(H14^2+E14^2)*1000000000000*10^(-B14)</f>
        <v>3.6055512754639896</v>
      </c>
      <c r="L14" s="3"/>
    </row>
    <row r="15" spans="2:12" ht="12.75">
      <c r="B15">
        <v>9</v>
      </c>
      <c r="C15">
        <v>1.25</v>
      </c>
      <c r="D15" s="3">
        <v>0.755</v>
      </c>
      <c r="E15" s="3">
        <v>0.015</v>
      </c>
      <c r="G15" s="3">
        <v>0.68</v>
      </c>
      <c r="H15" s="3">
        <v>0.02</v>
      </c>
      <c r="J15" s="3">
        <f>(D15-G15)*1000000000000*10^(-B15)</f>
        <v>74.99999999999996</v>
      </c>
      <c r="K15" s="3">
        <f>SQRT(H15^2+E15^2)*1000000000000*10^(-B15)</f>
        <v>25</v>
      </c>
      <c r="L15" s="3"/>
    </row>
    <row r="16" spans="2:12" ht="12.75">
      <c r="B16">
        <v>8</v>
      </c>
      <c r="C16">
        <v>1.25</v>
      </c>
      <c r="D16" s="3">
        <v>0.005</v>
      </c>
      <c r="E16" s="3">
        <v>0.01</v>
      </c>
      <c r="F16" t="s">
        <v>6</v>
      </c>
      <c r="G16" s="3"/>
      <c r="H16" s="3"/>
      <c r="J16" s="3"/>
      <c r="K16" s="3"/>
      <c r="L16" s="3"/>
    </row>
    <row r="17" spans="2:12" ht="12.75">
      <c r="B17">
        <v>7</v>
      </c>
      <c r="C17">
        <v>1.25</v>
      </c>
      <c r="D17" s="3">
        <v>0.005</v>
      </c>
      <c r="E17" s="3">
        <v>0.008</v>
      </c>
      <c r="G17" s="3"/>
      <c r="H17" s="3"/>
      <c r="J17" s="3"/>
      <c r="K17" s="3"/>
      <c r="L17" s="3"/>
    </row>
    <row r="18" spans="2:12" ht="12.75">
      <c r="B18">
        <v>6</v>
      </c>
      <c r="C18">
        <v>1.25</v>
      </c>
      <c r="D18" s="3">
        <v>0.005</v>
      </c>
      <c r="E18" s="3">
        <v>0.005</v>
      </c>
      <c r="G18" s="3"/>
      <c r="H18" s="3"/>
      <c r="J18" s="3"/>
      <c r="K18" s="3"/>
      <c r="L18" s="3"/>
    </row>
    <row r="20" spans="4:5" ht="12.75">
      <c r="D20" s="3"/>
      <c r="E2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19" sqref="H19"/>
    </sheetView>
  </sheetViews>
  <sheetFormatPr defaultColWidth="9.140625" defaultRowHeight="12.75"/>
  <cols>
    <col min="1" max="1" width="11.00390625" style="0" bestFit="1" customWidth="1"/>
    <col min="2" max="2" width="11.8515625" style="0" customWidth="1"/>
    <col min="3" max="3" width="12.8515625" style="0" customWidth="1"/>
    <col min="4" max="4" width="12.00390625" style="0" customWidth="1"/>
    <col min="5" max="5" width="12.7109375" style="0" customWidth="1"/>
    <col min="6" max="6" width="12.421875" style="0" customWidth="1"/>
    <col min="7" max="7" width="12.00390625" style="0" customWidth="1"/>
    <col min="8" max="8" width="13.57421875" style="0" customWidth="1"/>
  </cols>
  <sheetData>
    <row r="1" spans="1:2" ht="12.75">
      <c r="A1" t="s">
        <v>66</v>
      </c>
      <c r="B1" s="13">
        <v>2300000</v>
      </c>
    </row>
    <row r="2" spans="1:2" ht="12.75">
      <c r="A2" t="s">
        <v>72</v>
      </c>
      <c r="B2">
        <v>100</v>
      </c>
    </row>
    <row r="4" spans="1:8" ht="12.75">
      <c r="A4" s="2" t="s">
        <v>64</v>
      </c>
      <c r="B4" s="2" t="s">
        <v>65</v>
      </c>
      <c r="C4" s="2" t="s">
        <v>67</v>
      </c>
      <c r="D4" s="2" t="s">
        <v>69</v>
      </c>
      <c r="E4" s="2" t="s">
        <v>70</v>
      </c>
      <c r="F4" s="2" t="s">
        <v>68</v>
      </c>
      <c r="G4" s="2" t="s">
        <v>71</v>
      </c>
      <c r="H4" s="2" t="s">
        <v>73</v>
      </c>
    </row>
    <row r="5" spans="1:8" ht="12.75">
      <c r="A5" s="24">
        <v>5000000</v>
      </c>
      <c r="B5" s="13">
        <f>A5+B$1</f>
        <v>7300000</v>
      </c>
      <c r="C5" s="13">
        <v>0.532</v>
      </c>
      <c r="D5" s="24">
        <f>C5*0.0001/B5</f>
        <v>7.287671232876713E-12</v>
      </c>
      <c r="E5" s="24">
        <v>0.85</v>
      </c>
      <c r="F5">
        <v>50</v>
      </c>
      <c r="G5" s="24">
        <f>E5/D5</f>
        <v>116635338345.86464</v>
      </c>
      <c r="H5" s="24">
        <f>G5*(F5+B$2)/F5</f>
        <v>349906015037.59393</v>
      </c>
    </row>
    <row r="6" spans="1:8" ht="12.75">
      <c r="A6" s="24">
        <v>5000000</v>
      </c>
      <c r="B6" s="13">
        <f>A6+B$1</f>
        <v>7300000</v>
      </c>
      <c r="C6" s="13">
        <v>1.54</v>
      </c>
      <c r="D6" s="24">
        <f>C6*0.0001/B6</f>
        <v>2.1095890410958905E-11</v>
      </c>
      <c r="E6" s="24">
        <v>3.2</v>
      </c>
      <c r="F6">
        <v>100</v>
      </c>
      <c r="G6" s="24">
        <f>E6/D6</f>
        <v>151688311688.31168</v>
      </c>
      <c r="H6" s="24">
        <f>G6*(F6+B$2)/F6</f>
        <v>303376623376.62335</v>
      </c>
    </row>
    <row r="7" spans="3:6" ht="12.75">
      <c r="C7" s="13"/>
      <c r="F7" s="24"/>
    </row>
    <row r="9" spans="1:8" ht="12.75">
      <c r="A9" s="24">
        <v>836000</v>
      </c>
      <c r="B9" s="13">
        <f>A9+B$1</f>
        <v>3136000</v>
      </c>
      <c r="C9" s="13">
        <v>0.372</v>
      </c>
      <c r="D9" s="24">
        <f>C9*0.0001/B9</f>
        <v>1.1862244897959184E-11</v>
      </c>
      <c r="E9" s="24">
        <v>1.2</v>
      </c>
      <c r="F9">
        <v>50</v>
      </c>
      <c r="G9" s="24">
        <f>E9/D9</f>
        <v>101161290322.58064</v>
      </c>
      <c r="H9" s="24">
        <f>G9*(F9+B$2)/F9</f>
        <v>303483870967.74194</v>
      </c>
    </row>
    <row r="10" spans="1:8" ht="12.75">
      <c r="A10" s="24">
        <v>836001</v>
      </c>
      <c r="B10" s="13">
        <f>A10+B$1</f>
        <v>3136001</v>
      </c>
      <c r="C10" s="13">
        <v>1.54</v>
      </c>
      <c r="D10" s="24">
        <f>C10*0.0001/B10</f>
        <v>4.91071271979824E-11</v>
      </c>
      <c r="E10" s="24">
        <v>7.44</v>
      </c>
      <c r="F10">
        <v>100</v>
      </c>
      <c r="G10" s="24">
        <f>E10/D10</f>
        <v>151505502857.14285</v>
      </c>
      <c r="H10" s="24">
        <f>G10*(F10+B$2)/F10</f>
        <v>303011005714.2857</v>
      </c>
    </row>
    <row r="12" spans="1:9" ht="12.75">
      <c r="A12" s="24">
        <v>5000000</v>
      </c>
      <c r="B12" s="13">
        <f>A12+B$1</f>
        <v>7300000</v>
      </c>
      <c r="C12" s="13">
        <v>0.52</v>
      </c>
      <c r="D12" s="24">
        <f>C12*0.0001/B12</f>
        <v>7.123287671232877E-12</v>
      </c>
      <c r="E12" s="24">
        <v>17.8</v>
      </c>
      <c r="F12" s="13">
        <v>1000000</v>
      </c>
      <c r="G12" s="24">
        <f>E12/D12</f>
        <v>2498846153846.154</v>
      </c>
      <c r="H12" s="24">
        <f>G12*(F12+B$2)/F12</f>
        <v>2499096038461.538</v>
      </c>
      <c r="I12" s="26" t="s">
        <v>89</v>
      </c>
    </row>
    <row r="13" spans="1:9" ht="12.75">
      <c r="A13" s="24">
        <v>5000000</v>
      </c>
      <c r="B13" s="13">
        <f>A13+B$1</f>
        <v>7300000</v>
      </c>
      <c r="C13" s="13">
        <v>0.774</v>
      </c>
      <c r="D13" s="24">
        <f>C13*0.0001/B13</f>
        <v>1.0602739726027399E-11</v>
      </c>
      <c r="E13" s="24">
        <v>10.6</v>
      </c>
      <c r="F13" s="13">
        <v>1000000</v>
      </c>
      <c r="G13" s="24">
        <f>E13/D13</f>
        <v>999741602067.1833</v>
      </c>
      <c r="H13" s="24">
        <f>G13*(F13+B$2)/F13</f>
        <v>999841576227.3901</v>
      </c>
      <c r="I13" s="26" t="s">
        <v>90</v>
      </c>
    </row>
    <row r="14" spans="1:9" ht="12.75">
      <c r="A14" s="24">
        <v>5000000</v>
      </c>
      <c r="B14" s="13">
        <f>A14+B$1</f>
        <v>7300000</v>
      </c>
      <c r="C14" s="13">
        <v>0.774</v>
      </c>
      <c r="D14" s="24">
        <f>C14*0.0001/B14</f>
        <v>1.0602739726027399E-11</v>
      </c>
      <c r="E14" s="24">
        <v>36.4</v>
      </c>
      <c r="F14" s="13">
        <v>1000000</v>
      </c>
      <c r="G14" s="24">
        <f>E14/D14</f>
        <v>3433074935400.516</v>
      </c>
      <c r="H14" s="24">
        <f>G14*(F14+B$2)/F14</f>
        <v>3433418242894.056</v>
      </c>
      <c r="I14" s="26" t="s">
        <v>91</v>
      </c>
    </row>
    <row r="16" spans="1:9" ht="12.75">
      <c r="A16" s="24">
        <v>5000000</v>
      </c>
      <c r="B16" s="13">
        <f>A16+B$1</f>
        <v>7300000</v>
      </c>
      <c r="C16" s="13">
        <v>0.774</v>
      </c>
      <c r="D16" s="24">
        <f>C16*0.0001/B16</f>
        <v>1.0602739726027399E-11</v>
      </c>
      <c r="E16" s="24">
        <v>2.84</v>
      </c>
      <c r="F16" s="13">
        <v>1000000</v>
      </c>
      <c r="G16" s="24">
        <f>E16/D16</f>
        <v>267855297157.62268</v>
      </c>
      <c r="H16" s="24">
        <f>G16*(F16+B$2)/F16</f>
        <v>267882082687.33844</v>
      </c>
      <c r="I16" s="26" t="s">
        <v>90</v>
      </c>
    </row>
    <row r="17" spans="1:9" ht="12.75">
      <c r="A17" s="24">
        <v>5000001</v>
      </c>
      <c r="B17" s="13">
        <f>A17+B$1</f>
        <v>7300001</v>
      </c>
      <c r="C17" s="13">
        <v>0.774</v>
      </c>
      <c r="D17" s="24">
        <f>C17*0.0001/B17</f>
        <v>1.0602738273597498E-11</v>
      </c>
      <c r="E17" s="24">
        <v>0.28</v>
      </c>
      <c r="F17" s="13">
        <v>1000000</v>
      </c>
      <c r="G17" s="24">
        <f>E17/D17</f>
        <v>26408272351.42119</v>
      </c>
      <c r="H17" s="24">
        <f>G17*(F17+B$2)/F17</f>
        <v>26410913178.65633</v>
      </c>
      <c r="I17" s="26" t="s">
        <v>90</v>
      </c>
    </row>
    <row r="18" ht="12.75">
      <c r="E18" s="24"/>
    </row>
    <row r="19" ht="12.75">
      <c r="H19" s="24"/>
    </row>
    <row r="21" ht="12.75">
      <c r="F21" s="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17" sqref="E17"/>
    </sheetView>
  </sheetViews>
  <sheetFormatPr defaultColWidth="9.140625" defaultRowHeight="12.75"/>
  <cols>
    <col min="4" max="4" width="4.421875" style="0" customWidth="1"/>
    <col min="6" max="6" width="5.140625" style="0" customWidth="1"/>
  </cols>
  <sheetData>
    <row r="1" ht="15.75">
      <c r="A1" s="1" t="s">
        <v>75</v>
      </c>
    </row>
    <row r="2" spans="1:6" ht="12.75">
      <c r="A2" t="s">
        <v>76</v>
      </c>
      <c r="C2">
        <v>0.02</v>
      </c>
      <c r="D2" t="s">
        <v>78</v>
      </c>
      <c r="E2" s="25">
        <f>C2*25.4</f>
        <v>0.508</v>
      </c>
      <c r="F2" t="s">
        <v>79</v>
      </c>
    </row>
    <row r="3" spans="1:6" ht="12.75">
      <c r="A3" t="s">
        <v>77</v>
      </c>
      <c r="C3">
        <v>0.6693</v>
      </c>
      <c r="D3" t="s">
        <v>78</v>
      </c>
      <c r="E3" s="25">
        <f>C3*25.4</f>
        <v>17.00022</v>
      </c>
      <c r="F3" t="s">
        <v>79</v>
      </c>
    </row>
    <row r="4" spans="1:6" ht="12.75">
      <c r="A4" t="s">
        <v>82</v>
      </c>
      <c r="C4">
        <v>0.04</v>
      </c>
      <c r="D4" t="s">
        <v>78</v>
      </c>
      <c r="E4" s="25">
        <f>C4*25.4</f>
        <v>1.016</v>
      </c>
      <c r="F4" t="s">
        <v>79</v>
      </c>
    </row>
    <row r="5" ht="12.75">
      <c r="E5" s="25"/>
    </row>
    <row r="6" ht="15.75">
      <c r="A6" s="1" t="s">
        <v>74</v>
      </c>
    </row>
    <row r="7" spans="1:6" ht="12.75">
      <c r="A7" t="s">
        <v>80</v>
      </c>
      <c r="C7">
        <v>0.0984</v>
      </c>
      <c r="D7" t="s">
        <v>78</v>
      </c>
      <c r="E7" s="25">
        <f>C7*25.4</f>
        <v>2.49936</v>
      </c>
      <c r="F7" t="s">
        <v>79</v>
      </c>
    </row>
    <row r="8" spans="1:6" ht="12.75">
      <c r="A8" t="s">
        <v>81</v>
      </c>
      <c r="C8">
        <v>0.9842</v>
      </c>
      <c r="D8" t="s">
        <v>78</v>
      </c>
      <c r="E8" s="25">
        <f>C8*25.4</f>
        <v>24.998679999999997</v>
      </c>
      <c r="F8" t="s">
        <v>79</v>
      </c>
    </row>
    <row r="9" spans="1:4" ht="12.75">
      <c r="A9" t="s">
        <v>86</v>
      </c>
      <c r="C9">
        <v>30</v>
      </c>
      <c r="D9" t="s">
        <v>83</v>
      </c>
    </row>
    <row r="10" spans="1:7" ht="12.75">
      <c r="A10" t="s">
        <v>84</v>
      </c>
      <c r="C10">
        <v>0.32</v>
      </c>
      <c r="D10" t="s">
        <v>78</v>
      </c>
      <c r="E10" s="25">
        <f>C10*25.4</f>
        <v>8.128</v>
      </c>
      <c r="F10" t="s">
        <v>79</v>
      </c>
      <c r="G10" t="s">
        <v>85</v>
      </c>
    </row>
    <row r="11" spans="1:6" ht="12.75">
      <c r="A11" t="s">
        <v>87</v>
      </c>
      <c r="C11">
        <v>0.3149</v>
      </c>
      <c r="D11" t="s">
        <v>78</v>
      </c>
      <c r="E11" s="25">
        <f>C11*25.4</f>
        <v>7.99846</v>
      </c>
      <c r="F11" t="s">
        <v>79</v>
      </c>
    </row>
    <row r="13" ht="15.75">
      <c r="A13" s="1" t="s">
        <v>88</v>
      </c>
    </row>
    <row r="14" spans="1:6" ht="12.75">
      <c r="A14" t="s">
        <v>80</v>
      </c>
      <c r="C14">
        <v>1.1811</v>
      </c>
      <c r="D14" t="s">
        <v>78</v>
      </c>
      <c r="E14" s="25">
        <f>C14*25.4</f>
        <v>29.99994</v>
      </c>
      <c r="F14" t="s">
        <v>79</v>
      </c>
    </row>
    <row r="15" spans="1:6" ht="12.75">
      <c r="A15" t="s">
        <v>81</v>
      </c>
      <c r="C15">
        <v>2.3622</v>
      </c>
      <c r="D15" t="s">
        <v>78</v>
      </c>
      <c r="E15" s="25">
        <f>C15*25.4</f>
        <v>59.99988</v>
      </c>
      <c r="F15" t="s">
        <v>79</v>
      </c>
    </row>
    <row r="16" spans="1:4" ht="12.75">
      <c r="A16" t="s">
        <v>86</v>
      </c>
      <c r="C16">
        <v>30</v>
      </c>
      <c r="D16" t="s">
        <v>83</v>
      </c>
    </row>
    <row r="17" spans="1:7" ht="12.75">
      <c r="A17" t="s">
        <v>84</v>
      </c>
      <c r="C17">
        <v>1.45</v>
      </c>
      <c r="D17" t="s">
        <v>78</v>
      </c>
      <c r="E17" s="25">
        <f>C17*25.4</f>
        <v>36.83</v>
      </c>
      <c r="F17" t="s">
        <v>79</v>
      </c>
      <c r="G17" t="s">
        <v>85</v>
      </c>
    </row>
    <row r="18" spans="1:6" ht="12.75">
      <c r="A18" t="s">
        <v>87</v>
      </c>
      <c r="C18">
        <v>0.3149</v>
      </c>
      <c r="D18" t="s">
        <v>78</v>
      </c>
      <c r="E18" s="25">
        <f>C18*25.4</f>
        <v>7.99846</v>
      </c>
      <c r="F18" t="s">
        <v>79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HuskyPC</cp:lastModifiedBy>
  <dcterms:created xsi:type="dcterms:W3CDTF">1996-10-14T23:33:28Z</dcterms:created>
  <dcterms:modified xsi:type="dcterms:W3CDTF">2008-10-29T20:51:16Z</dcterms:modified>
  <cp:category/>
  <cp:version/>
  <cp:contentType/>
  <cp:contentStatus/>
</cp:coreProperties>
</file>