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8070" activeTab="3"/>
  </bookViews>
  <sheets>
    <sheet name="Sheet1" sheetId="1" r:id="rId1"/>
    <sheet name="Sheet2" sheetId="2" r:id="rId2"/>
    <sheet name="table1" sheetId="3" r:id="rId3"/>
    <sheet name="table2" sheetId="4" r:id="rId4"/>
  </sheets>
  <definedNames>
    <definedName name="_xlnm.Print_Area" localSheetId="0">'Sheet1'!$B$77:$T$94</definedName>
  </definedNames>
  <calcPr fullCalcOnLoad="1"/>
</workbook>
</file>

<file path=xl/sharedStrings.xml><?xml version="1.0" encoding="utf-8"?>
<sst xmlns="http://schemas.openxmlformats.org/spreadsheetml/2006/main" count="83" uniqueCount="34">
  <si>
    <t>Vin</t>
  </si>
  <si>
    <t>Vgen</t>
  </si>
  <si>
    <t>Iout</t>
  </si>
  <si>
    <t>Iin</t>
  </si>
  <si>
    <t>Freq [Hz]</t>
  </si>
  <si>
    <t>(all voltages pk-pk)</t>
  </si>
  <si>
    <t>Vout(pk-pk)</t>
  </si>
  <si>
    <t>Vout</t>
  </si>
  <si>
    <t>Vin/Vout</t>
  </si>
  <si>
    <t>error [V]</t>
  </si>
  <si>
    <t>Out. Volt. [V] p-p</t>
  </si>
  <si>
    <t>2V(p-p)*1e-4 input with G=1e12  R=5MOhm</t>
  </si>
  <si>
    <t>Vin*1e-4 input with G=1e12 setting  R=.82MOhm</t>
  </si>
  <si>
    <t>Vin [V]</t>
  </si>
  <si>
    <t>Ra [MOhm]</t>
  </si>
  <si>
    <t>Vout [V] p-p</t>
  </si>
  <si>
    <t>Z(.82MOhm)/Z(5Mohm)</t>
  </si>
  <si>
    <t>error</t>
  </si>
  <si>
    <t>Vout/Iin</t>
  </si>
  <si>
    <t>Zgain</t>
  </si>
  <si>
    <t>Ra*2*pi*f</t>
  </si>
  <si>
    <t>Vin*1e-4 input with G=1e12  R=5MOhm</t>
  </si>
  <si>
    <t>1st run</t>
  </si>
  <si>
    <t>T [ms]</t>
  </si>
  <si>
    <t>T*Δφ/2π</t>
  </si>
  <si>
    <t>±1%</t>
  </si>
  <si>
    <t>±2%</t>
  </si>
  <si>
    <t>Vout/Vin</t>
  </si>
  <si>
    <t>Vin [V] p-p</t>
  </si>
  <si>
    <t>T [s]</t>
  </si>
  <si>
    <t>±0.02V</t>
  </si>
  <si>
    <t>Δφ [deg]</t>
  </si>
  <si>
    <t>Vin*1e-4 input with G=1e12 setting  R=.84MOhm</t>
  </si>
  <si>
    <t>Vin*1e-4 input with G=1e12  R=5.1MOhm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</si>
</sst>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.5"/>
      <name val="Arial"/>
      <family val="0"/>
    </font>
    <font>
      <sz val="5.75"/>
      <name val="Arial"/>
      <family val="0"/>
    </font>
    <font>
      <vertAlign val="superscript"/>
      <sz val="5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1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Sheet1!$B$32:$B$35</c:f>
              <c:numCache>
                <c:ptCount val="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</c:numCache>
            </c:numRef>
          </c:xVal>
          <c:yVal>
            <c:numRef>
              <c:f>Sheet1!$D$32:$D$35</c:f>
              <c:numCache>
                <c:ptCount val="4"/>
                <c:pt idx="0">
                  <c:v>0.43</c:v>
                </c:pt>
                <c:pt idx="1">
                  <c:v>0.6</c:v>
                </c:pt>
                <c:pt idx="2">
                  <c:v>0.8</c:v>
                </c:pt>
                <c:pt idx="3">
                  <c:v>1</c:v>
                </c:pt>
              </c:numCache>
            </c:numRef>
          </c:yVal>
          <c:smooth val="0"/>
        </c:ser>
        <c:axId val="42618238"/>
        <c:axId val="48019823"/>
      </c:scatterChart>
      <c:valAx>
        <c:axId val="4261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19823"/>
        <c:crosses val="autoZero"/>
        <c:crossBetween val="midCat"/>
        <c:dispUnits/>
      </c:valAx>
      <c:valAx>
        <c:axId val="48019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8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Sheet1!$F$14:$F$25</c:f>
                <c:numCache>
                  <c:ptCount val="12"/>
                  <c:pt idx="0">
                    <c:v>1250000000</c:v>
                  </c:pt>
                  <c:pt idx="1">
                    <c:v>5000000000</c:v>
                  </c:pt>
                  <c:pt idx="2">
                    <c:v>2500000000</c:v>
                  </c:pt>
                  <c:pt idx="3">
                    <c:v>124999999.99999999</c:v>
                  </c:pt>
                  <c:pt idx="4">
                    <c:v>1250000000</c:v>
                  </c:pt>
                  <c:pt idx="5">
                    <c:v>499999999.99999994</c:v>
                  </c:pt>
                  <c:pt idx="6">
                    <c:v>499999999.99999994</c:v>
                  </c:pt>
                  <c:pt idx="7">
                    <c:v>750000000</c:v>
                  </c:pt>
                  <c:pt idx="8">
                    <c:v>749999999.9999999</c:v>
                  </c:pt>
                  <c:pt idx="9">
                    <c:v>374999999.99999994</c:v>
                  </c:pt>
                  <c:pt idx="10">
                    <c:v>25000000</c:v>
                  </c:pt>
                  <c:pt idx="11">
                    <c:v>5000000</c:v>
                  </c:pt>
                </c:numCache>
              </c:numRef>
            </c:plus>
            <c:minus>
              <c:numRef>
                <c:f>Sheet1!$F$14:$F$25</c:f>
                <c:numCache>
                  <c:ptCount val="12"/>
                  <c:pt idx="0">
                    <c:v>1250000000</c:v>
                  </c:pt>
                  <c:pt idx="1">
                    <c:v>5000000000</c:v>
                  </c:pt>
                  <c:pt idx="2">
                    <c:v>2500000000</c:v>
                  </c:pt>
                  <c:pt idx="3">
                    <c:v>124999999.99999999</c:v>
                  </c:pt>
                  <c:pt idx="4">
                    <c:v>1250000000</c:v>
                  </c:pt>
                  <c:pt idx="5">
                    <c:v>499999999.99999994</c:v>
                  </c:pt>
                  <c:pt idx="6">
                    <c:v>499999999.99999994</c:v>
                  </c:pt>
                  <c:pt idx="7">
                    <c:v>750000000</c:v>
                  </c:pt>
                  <c:pt idx="8">
                    <c:v>749999999.9999999</c:v>
                  </c:pt>
                  <c:pt idx="9">
                    <c:v>374999999.99999994</c:v>
                  </c:pt>
                  <c:pt idx="10">
                    <c:v>25000000</c:v>
                  </c:pt>
                  <c:pt idx="11">
                    <c:v>5000000</c:v>
                  </c:pt>
                </c:numCache>
              </c:numRef>
            </c:minus>
            <c:noEndCap val="0"/>
          </c:errBars>
          <c:xVal>
            <c:numRef>
              <c:f>Sheet1!$B$14:$B$25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500</c:v>
                </c:pt>
                <c:pt idx="8">
                  <c:v>1000</c:v>
                </c:pt>
                <c:pt idx="9">
                  <c:v>2000</c:v>
                </c:pt>
                <c:pt idx="10">
                  <c:v>5000</c:v>
                </c:pt>
                <c:pt idx="11">
                  <c:v>20000</c:v>
                </c:pt>
              </c:numCache>
            </c:numRef>
          </c:xVal>
          <c:yVal>
            <c:numRef>
              <c:f>Sheet1!$E$14:$E$25</c:f>
              <c:numCache>
                <c:ptCount val="12"/>
                <c:pt idx="0">
                  <c:v>96250000000</c:v>
                </c:pt>
                <c:pt idx="1">
                  <c:v>77500000000</c:v>
                </c:pt>
                <c:pt idx="2">
                  <c:v>59999999999.99999</c:v>
                </c:pt>
                <c:pt idx="3">
                  <c:v>47499999999.99999</c:v>
                </c:pt>
                <c:pt idx="4">
                  <c:v>38500000000</c:v>
                </c:pt>
                <c:pt idx="5">
                  <c:v>21499999999.999996</c:v>
                </c:pt>
                <c:pt idx="6">
                  <c:v>10999999999.999998</c:v>
                </c:pt>
                <c:pt idx="7">
                  <c:v>5000000000</c:v>
                </c:pt>
                <c:pt idx="8">
                  <c:v>1999999999.9999998</c:v>
                </c:pt>
                <c:pt idx="9">
                  <c:v>1999999999.9999998</c:v>
                </c:pt>
                <c:pt idx="10">
                  <c:v>75000000</c:v>
                </c:pt>
                <c:pt idx="11">
                  <c:v>10000000</c:v>
                </c:pt>
              </c:numCache>
            </c:numRef>
          </c:yVal>
          <c:smooth val="0"/>
        </c:ser>
        <c:axId val="29525224"/>
        <c:axId val="64400425"/>
      </c:scatterChart>
      <c:valAx>
        <c:axId val="29525224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crossAx val="64400425"/>
        <c:crosses val="autoZero"/>
        <c:crossBetween val="midCat"/>
        <c:dispUnits/>
      </c:valAx>
      <c:valAx>
        <c:axId val="64400425"/>
        <c:scaling>
          <c:logBase val="10"/>
          <c:orientation val="minMax"/>
          <c:min val="1000000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295252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Sheet1!$F$53:$F$76</c:f>
                <c:numCache>
                  <c:ptCount val="24"/>
                  <c:pt idx="0">
                    <c:v>701344998.1285956</c:v>
                  </c:pt>
                  <c:pt idx="1">
                    <c:v>739138011.4701176</c:v>
                  </c:pt>
                  <c:pt idx="2">
                    <c:v>739138011.4701176</c:v>
                  </c:pt>
                  <c:pt idx="3">
                    <c:v>658259309.3910636</c:v>
                  </c:pt>
                  <c:pt idx="4">
                    <c:v>532999999.99999994</c:v>
                  </c:pt>
                  <c:pt idx="5">
                    <c:v>363451529.64322484</c:v>
                  </c:pt>
                  <c:pt idx="6">
                    <c:v>264589490.34305954</c:v>
                  </c:pt>
                  <c:pt idx="7">
                    <c:v>217879416.1916173</c:v>
                  </c:pt>
                  <c:pt idx="8">
                    <c:v>56775630.58122496</c:v>
                  </c:pt>
                  <c:pt idx="9">
                    <c:v>51871805.68161077</c:v>
                  </c:pt>
                  <c:pt idx="10">
                    <c:v>88938819.42099299</c:v>
                  </c:pt>
                  <c:pt idx="11">
                    <c:v>43882289.103500314</c:v>
                  </c:pt>
                  <c:pt idx="12">
                    <c:v>40167133.22825522</c:v>
                  </c:pt>
                  <c:pt idx="13">
                    <c:v>36469327.99537337</c:v>
                  </c:pt>
                  <c:pt idx="14">
                    <c:v>35401940.43820932</c:v>
                  </c:pt>
                  <c:pt idx="15">
                    <c:v>34598501.67556442</c:v>
                  </c:pt>
                  <c:pt idx="16">
                    <c:v>46306863.69211372</c:v>
                  </c:pt>
                  <c:pt idx="17">
                    <c:v>33884297.52066117</c:v>
                  </c:pt>
                  <c:pt idx="18">
                    <c:v>33402699.838980444</c:v>
                  </c:pt>
                  <c:pt idx="19">
                    <c:v>22445220.583771575</c:v>
                  </c:pt>
                  <c:pt idx="20">
                    <c:v>34244205.3492266</c:v>
                  </c:pt>
                  <c:pt idx="21">
                    <c:v>33166947.40249696</c:v>
                  </c:pt>
                  <c:pt idx="22">
                    <c:v>2302654.4836581782</c:v>
                  </c:pt>
                  <c:pt idx="23">
                    <c:v>8233143.0207424415</c:v>
                  </c:pt>
                </c:numCache>
              </c:numRef>
            </c:plus>
            <c:minus>
              <c:numRef>
                <c:f>Sheet1!$F$53:$F$76</c:f>
                <c:numCache>
                  <c:ptCount val="24"/>
                  <c:pt idx="0">
                    <c:v>701344998.1285956</c:v>
                  </c:pt>
                  <c:pt idx="1">
                    <c:v>739138011.4701176</c:v>
                  </c:pt>
                  <c:pt idx="2">
                    <c:v>739138011.4701176</c:v>
                  </c:pt>
                  <c:pt idx="3">
                    <c:v>658259309.3910636</c:v>
                  </c:pt>
                  <c:pt idx="4">
                    <c:v>532999999.99999994</c:v>
                  </c:pt>
                  <c:pt idx="5">
                    <c:v>363451529.64322484</c:v>
                  </c:pt>
                  <c:pt idx="6">
                    <c:v>264589490.34305954</c:v>
                  </c:pt>
                  <c:pt idx="7">
                    <c:v>217879416.1916173</c:v>
                  </c:pt>
                  <c:pt idx="8">
                    <c:v>56775630.58122496</c:v>
                  </c:pt>
                  <c:pt idx="9">
                    <c:v>51871805.68161077</c:v>
                  </c:pt>
                  <c:pt idx="10">
                    <c:v>88938819.42099299</c:v>
                  </c:pt>
                  <c:pt idx="11">
                    <c:v>43882289.103500314</c:v>
                  </c:pt>
                  <c:pt idx="12">
                    <c:v>40167133.22825522</c:v>
                  </c:pt>
                  <c:pt idx="13">
                    <c:v>36469327.99537337</c:v>
                  </c:pt>
                  <c:pt idx="14">
                    <c:v>35401940.43820932</c:v>
                  </c:pt>
                  <c:pt idx="15">
                    <c:v>34598501.67556442</c:v>
                  </c:pt>
                  <c:pt idx="16">
                    <c:v>46306863.69211372</c:v>
                  </c:pt>
                  <c:pt idx="17">
                    <c:v>33884297.52066117</c:v>
                  </c:pt>
                  <c:pt idx="18">
                    <c:v>33402699.838980444</c:v>
                  </c:pt>
                  <c:pt idx="19">
                    <c:v>22445220.583771575</c:v>
                  </c:pt>
                  <c:pt idx="20">
                    <c:v>34244205.3492266</c:v>
                  </c:pt>
                  <c:pt idx="21">
                    <c:v>33166947.40249696</c:v>
                  </c:pt>
                  <c:pt idx="22">
                    <c:v>2302654.4836581782</c:v>
                  </c:pt>
                  <c:pt idx="23">
                    <c:v>8233143.0207424415</c:v>
                  </c:pt>
                </c:numCache>
              </c:numRef>
            </c:minus>
            <c:noEndCap val="0"/>
          </c:errBars>
          <c:xVal>
            <c:numRef>
              <c:f>Sheet1!$B$53:$B$76</c:f>
              <c:numCache>
                <c:ptCount val="2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500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1200</c:v>
                </c:pt>
                <c:pt idx="12">
                  <c:v>1400</c:v>
                </c:pt>
                <c:pt idx="13">
                  <c:v>1800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2100</c:v>
                </c:pt>
                <c:pt idx="18">
                  <c:v>2300</c:v>
                </c:pt>
                <c:pt idx="19">
                  <c:v>2500</c:v>
                </c:pt>
                <c:pt idx="20">
                  <c:v>5000</c:v>
                </c:pt>
                <c:pt idx="21">
                  <c:v>10000</c:v>
                </c:pt>
                <c:pt idx="22">
                  <c:v>50000</c:v>
                </c:pt>
                <c:pt idx="23">
                  <c:v>100000</c:v>
                </c:pt>
              </c:numCache>
            </c:numRef>
          </c:xVal>
          <c:yVal>
            <c:numRef>
              <c:f>Sheet1!$E$53:$E$76</c:f>
              <c:numCache>
                <c:ptCount val="24"/>
                <c:pt idx="0">
                  <c:v>20663999999.999996</c:v>
                </c:pt>
                <c:pt idx="1">
                  <c:v>20499999999.999996</c:v>
                </c:pt>
                <c:pt idx="2">
                  <c:v>20499999999.999996</c:v>
                </c:pt>
                <c:pt idx="3">
                  <c:v>19023999999.999996</c:v>
                </c:pt>
                <c:pt idx="4">
                  <c:v>16399999999.999998</c:v>
                </c:pt>
                <c:pt idx="5">
                  <c:v>10003999999.999998</c:v>
                </c:pt>
                <c:pt idx="6">
                  <c:v>5576000000</c:v>
                </c:pt>
                <c:pt idx="7">
                  <c:v>2459999999.9999995</c:v>
                </c:pt>
                <c:pt idx="8">
                  <c:v>1666885245.9016395</c:v>
                </c:pt>
                <c:pt idx="9">
                  <c:v>1478688524.5901642</c:v>
                </c:pt>
                <c:pt idx="10">
                  <c:v>1148000000</c:v>
                </c:pt>
                <c:pt idx="11">
                  <c:v>1156065573.7704918</c:v>
                </c:pt>
                <c:pt idx="12">
                  <c:v>994754098.3606558</c:v>
                </c:pt>
                <c:pt idx="13">
                  <c:v>813223140.4958678</c:v>
                </c:pt>
                <c:pt idx="14">
                  <c:v>759008264.46281</c:v>
                </c:pt>
                <c:pt idx="15">
                  <c:v>725901639.3442624</c:v>
                </c:pt>
                <c:pt idx="16">
                  <c:v>717499999.9999999</c:v>
                </c:pt>
                <c:pt idx="17">
                  <c:v>677685950.4132233</c:v>
                </c:pt>
                <c:pt idx="18">
                  <c:v>650578512.3966943</c:v>
                </c:pt>
                <c:pt idx="19">
                  <c:v>596363636.3636365</c:v>
                </c:pt>
                <c:pt idx="20">
                  <c:v>327999999.99999994</c:v>
                </c:pt>
                <c:pt idx="21">
                  <c:v>163999999.99999997</c:v>
                </c:pt>
                <c:pt idx="22">
                  <c:v>24053333.333333332</c:v>
                </c:pt>
                <c:pt idx="23">
                  <c:v>24599999.999999996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Sheet1!$L$53:$L$75</c:f>
                <c:numCache>
                  <c:ptCount val="23"/>
                  <c:pt idx="0">
                    <c:v>2750432293.8354692</c:v>
                  </c:pt>
                  <c:pt idx="1">
                    <c:v>2920376109.9958887</c:v>
                  </c:pt>
                  <c:pt idx="2">
                    <c:v>3400081415.674923</c:v>
                  </c:pt>
                  <c:pt idx="3">
                    <c:v>1623548356.430153</c:v>
                  </c:pt>
                  <c:pt idx="4">
                    <c:v>1258580549.666965</c:v>
                  </c:pt>
                  <c:pt idx="5">
                    <c:v>721603153.4791898</c:v>
                  </c:pt>
                  <c:pt idx="6">
                    <c:v>416797994.0775099</c:v>
                  </c:pt>
                  <c:pt idx="7">
                    <c:v>277865329.3850066</c:v>
                  </c:pt>
                  <c:pt idx="8">
                    <c:v>263705225.80456254</c:v>
                  </c:pt>
                  <c:pt idx="9">
                    <c:v>248597247.04612935</c:v>
                  </c:pt>
                  <c:pt idx="10">
                    <c:v>237704918.03278688</c:v>
                  </c:pt>
                  <c:pt idx="11">
                    <c:v>227248832.14640602</c:v>
                  </c:pt>
                  <c:pt idx="12">
                    <c:v>217291974.5497028</c:v>
                  </c:pt>
                  <c:pt idx="13">
                    <c:v>217291974.5497028</c:v>
                  </c:pt>
                  <c:pt idx="14">
                    <c:v>155233365.35273296</c:v>
                  </c:pt>
                  <c:pt idx="15">
                    <c:v>220551213.88645428</c:v>
                  </c:pt>
                  <c:pt idx="16">
                    <c:v>205532886.20806983</c:v>
                  </c:pt>
                  <c:pt idx="17">
                    <c:v>212709998.20695725</c:v>
                  </c:pt>
                  <c:pt idx="18">
                    <c:v>209624315.53702736</c:v>
                  </c:pt>
                  <c:pt idx="19">
                    <c:v>203674999.01817343</c:v>
                  </c:pt>
                  <c:pt idx="20">
                    <c:v>155513847.57218114</c:v>
                  </c:pt>
                  <c:pt idx="21">
                    <c:v>138558316.9723711</c:v>
                  </c:pt>
                  <c:pt idx="22">
                    <c:v>16429783.254132653</c:v>
                  </c:pt>
                </c:numCache>
              </c:numRef>
            </c:plus>
            <c:minus>
              <c:numRef>
                <c:f>Sheet1!$L$53:$L$75</c:f>
                <c:numCache>
                  <c:ptCount val="23"/>
                  <c:pt idx="0">
                    <c:v>2750432293.8354692</c:v>
                  </c:pt>
                  <c:pt idx="1">
                    <c:v>2920376109.9958887</c:v>
                  </c:pt>
                  <c:pt idx="2">
                    <c:v>3400081415.674923</c:v>
                  </c:pt>
                  <c:pt idx="3">
                    <c:v>1623548356.430153</c:v>
                  </c:pt>
                  <c:pt idx="4">
                    <c:v>1258580549.666965</c:v>
                  </c:pt>
                  <c:pt idx="5">
                    <c:v>721603153.4791898</c:v>
                  </c:pt>
                  <c:pt idx="6">
                    <c:v>416797994.0775099</c:v>
                  </c:pt>
                  <c:pt idx="7">
                    <c:v>277865329.3850066</c:v>
                  </c:pt>
                  <c:pt idx="8">
                    <c:v>263705225.80456254</c:v>
                  </c:pt>
                  <c:pt idx="9">
                    <c:v>248597247.04612935</c:v>
                  </c:pt>
                  <c:pt idx="10">
                    <c:v>237704918.03278688</c:v>
                  </c:pt>
                  <c:pt idx="11">
                    <c:v>227248832.14640602</c:v>
                  </c:pt>
                  <c:pt idx="12">
                    <c:v>217291974.5497028</c:v>
                  </c:pt>
                  <c:pt idx="13">
                    <c:v>217291974.5497028</c:v>
                  </c:pt>
                  <c:pt idx="14">
                    <c:v>155233365.35273296</c:v>
                  </c:pt>
                  <c:pt idx="15">
                    <c:v>220551213.88645428</c:v>
                  </c:pt>
                  <c:pt idx="16">
                    <c:v>205532886.20806983</c:v>
                  </c:pt>
                  <c:pt idx="17">
                    <c:v>212709998.20695725</c:v>
                  </c:pt>
                  <c:pt idx="18">
                    <c:v>209624315.53702736</c:v>
                  </c:pt>
                  <c:pt idx="19">
                    <c:v>203674999.01817343</c:v>
                  </c:pt>
                  <c:pt idx="20">
                    <c:v>155513847.57218114</c:v>
                  </c:pt>
                  <c:pt idx="21">
                    <c:v>138558316.9723711</c:v>
                  </c:pt>
                  <c:pt idx="22">
                    <c:v>16429783.254132653</c:v>
                  </c:pt>
                </c:numCache>
              </c:numRef>
            </c:minus>
            <c:noEndCap val="0"/>
          </c:errBars>
          <c:xVal>
            <c:numRef>
              <c:f>Sheet1!$H$53:$H$75</c:f>
              <c:numCache>
                <c:ptCount val="2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500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1200</c:v>
                </c:pt>
                <c:pt idx="12">
                  <c:v>1400</c:v>
                </c:pt>
                <c:pt idx="13">
                  <c:v>1800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2100</c:v>
                </c:pt>
                <c:pt idx="18">
                  <c:v>2300</c:v>
                </c:pt>
                <c:pt idx="19">
                  <c:v>2500</c:v>
                </c:pt>
                <c:pt idx="20">
                  <c:v>5000</c:v>
                </c:pt>
                <c:pt idx="21">
                  <c:v>10000</c:v>
                </c:pt>
                <c:pt idx="22">
                  <c:v>50000</c:v>
                </c:pt>
              </c:numCache>
            </c:numRef>
          </c:xVal>
          <c:yVal>
            <c:numRef>
              <c:f>Sheet1!$K$53:$K$75</c:f>
              <c:numCache>
                <c:ptCount val="23"/>
                <c:pt idx="0">
                  <c:v>63492063492.06349</c:v>
                </c:pt>
                <c:pt idx="1">
                  <c:v>71428571428.57143</c:v>
                </c:pt>
                <c:pt idx="2">
                  <c:v>56862745098.03921</c:v>
                </c:pt>
                <c:pt idx="3">
                  <c:v>43137254901.96078</c:v>
                </c:pt>
                <c:pt idx="4">
                  <c:v>38500000000</c:v>
                </c:pt>
                <c:pt idx="5">
                  <c:v>21333333333.333332</c:v>
                </c:pt>
                <c:pt idx="6">
                  <c:v>12236842105.263157</c:v>
                </c:pt>
                <c:pt idx="7">
                  <c:v>8157894736.842104</c:v>
                </c:pt>
                <c:pt idx="8">
                  <c:v>6885245901.639344</c:v>
                </c:pt>
                <c:pt idx="9">
                  <c:v>6229508196.721312</c:v>
                </c:pt>
                <c:pt idx="10">
                  <c:v>5737704918.032787</c:v>
                </c:pt>
                <c:pt idx="11">
                  <c:v>5245901639.344263</c:v>
                </c:pt>
                <c:pt idx="12">
                  <c:v>4754098360.655738</c:v>
                </c:pt>
                <c:pt idx="13">
                  <c:v>4754098360.655738</c:v>
                </c:pt>
                <c:pt idx="14">
                  <c:v>4380165289.256199</c:v>
                </c:pt>
                <c:pt idx="15">
                  <c:v>4918032786.885246</c:v>
                </c:pt>
                <c:pt idx="16">
                  <c:v>5263157894.736842</c:v>
                </c:pt>
                <c:pt idx="17">
                  <c:v>4462809917.355372</c:v>
                </c:pt>
                <c:pt idx="18">
                  <c:v>4297520661.157025</c:v>
                </c:pt>
                <c:pt idx="19">
                  <c:v>3966942148.7603307</c:v>
                </c:pt>
                <c:pt idx="20">
                  <c:v>2763157894.7368417</c:v>
                </c:pt>
                <c:pt idx="21">
                  <c:v>1447368421.0526314</c:v>
                </c:pt>
                <c:pt idx="22">
                  <c:v>320000000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Sheet1!$B$14:$B$25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500</c:v>
                </c:pt>
                <c:pt idx="8">
                  <c:v>1000</c:v>
                </c:pt>
                <c:pt idx="9">
                  <c:v>2000</c:v>
                </c:pt>
                <c:pt idx="10">
                  <c:v>5000</c:v>
                </c:pt>
                <c:pt idx="11">
                  <c:v>20000</c:v>
                </c:pt>
              </c:numCache>
            </c:numRef>
          </c:xVal>
          <c:yVal>
            <c:numRef>
              <c:f>Sheet1!$E$14:$E$25</c:f>
              <c:numCache>
                <c:ptCount val="12"/>
                <c:pt idx="0">
                  <c:v>96250000000</c:v>
                </c:pt>
                <c:pt idx="1">
                  <c:v>77500000000</c:v>
                </c:pt>
                <c:pt idx="2">
                  <c:v>59999999999.99999</c:v>
                </c:pt>
                <c:pt idx="3">
                  <c:v>47499999999.99999</c:v>
                </c:pt>
                <c:pt idx="4">
                  <c:v>38500000000</c:v>
                </c:pt>
                <c:pt idx="5">
                  <c:v>21499999999.999996</c:v>
                </c:pt>
                <c:pt idx="6">
                  <c:v>10999999999.999998</c:v>
                </c:pt>
                <c:pt idx="7">
                  <c:v>5000000000</c:v>
                </c:pt>
                <c:pt idx="8">
                  <c:v>1999999999.9999998</c:v>
                </c:pt>
                <c:pt idx="9">
                  <c:v>1999999999.9999998</c:v>
                </c:pt>
                <c:pt idx="10">
                  <c:v>75000000</c:v>
                </c:pt>
                <c:pt idx="11">
                  <c:v>10000000</c:v>
                </c:pt>
              </c:numCache>
            </c:numRef>
          </c:yVal>
          <c:smooth val="0"/>
        </c:ser>
        <c:axId val="42732914"/>
        <c:axId val="49051907"/>
      </c:scatterChart>
      <c:valAx>
        <c:axId val="42732914"/>
        <c:scaling>
          <c:logBase val="10"/>
          <c:orientation val="minMax"/>
          <c:min val="10"/>
        </c:scaling>
        <c:axPos val="b"/>
        <c:delete val="0"/>
        <c:numFmt formatCode="General" sourceLinked="1"/>
        <c:majorTickMark val="out"/>
        <c:minorTickMark val="in"/>
        <c:tickLblPos val="nextTo"/>
        <c:crossAx val="49051907"/>
        <c:crosses val="autoZero"/>
        <c:crossBetween val="midCat"/>
        <c:dispUnits/>
      </c:valAx>
      <c:valAx>
        <c:axId val="49051907"/>
        <c:scaling>
          <c:logBase val="10"/>
          <c:orientation val="minMax"/>
          <c:min val="10000000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427329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Sheet1!$T$53:$T$73</c:f>
                <c:numCache>
                  <c:ptCount val="21"/>
                  <c:pt idx="0">
                    <c:v>0.7728703717851473</c:v>
                  </c:pt>
                  <c:pt idx="1">
                    <c:v>1.0717628739385012</c:v>
                  </c:pt>
                  <c:pt idx="2">
                    <c:v>0.33517814558100023</c:v>
                  </c:pt>
                  <c:pt idx="3">
                    <c:v>0.1923800013952818</c:v>
                  </c:pt>
                  <c:pt idx="4">
                    <c:v>0.11003027692234002</c:v>
                  </c:pt>
                  <c:pt idx="5">
                    <c:v>0.08735853170954708</c:v>
                  </c:pt>
                  <c:pt idx="6">
                    <c:v>0.10214491951762415</c:v>
                  </c:pt>
                  <c:pt idx="7">
                    <c:v>0.4173852900166993</c:v>
                  </c:pt>
                  <c:pt idx="8">
                    <c:v>0.28266717265669394</c:v>
                  </c:pt>
                  <c:pt idx="9">
                    <c:v>0.3254293986832331</c:v>
                  </c:pt>
                  <c:pt idx="10">
                    <c:v>1.7040589865180764</c:v>
                  </c:pt>
                  <c:pt idx="11">
                    <c:v>NaN</c:v>
                  </c:pt>
                  <c:pt idx="12">
                    <c:v>0.6954059452951196</c:v>
                  </c:pt>
                  <c:pt idx="13">
                    <c:v>5.0379261542994405</c:v>
                  </c:pt>
                  <c:pt idx="14">
                    <c:v>3.3211974604514727</c:v>
                  </c:pt>
                  <c:pt idx="15">
                    <c:v>-2.3020622829064976</c:v>
                  </c:pt>
                  <c:pt idx="16">
                    <c:v>-2.099945024027719</c:v>
                  </c:pt>
                  <c:pt idx="17">
                    <c:v>-3.34243661208849</c:v>
                  </c:pt>
                  <c:pt idx="18">
                    <c:v>-3.333532771128213</c:v>
                  </c:pt>
                  <c:pt idx="19">
                    <c:v>-2.643839082782928</c:v>
                  </c:pt>
                  <c:pt idx="20">
                    <c:v>-1.961240525343562</c:v>
                  </c:pt>
                </c:numCache>
              </c:numRef>
            </c:plus>
            <c:minus>
              <c:numRef>
                <c:f>Sheet1!$T$53:$T$73</c:f>
                <c:numCache>
                  <c:ptCount val="21"/>
                  <c:pt idx="0">
                    <c:v>0.7728703717851473</c:v>
                  </c:pt>
                  <c:pt idx="1">
                    <c:v>1.0717628739385012</c:v>
                  </c:pt>
                  <c:pt idx="2">
                    <c:v>0.33517814558100023</c:v>
                  </c:pt>
                  <c:pt idx="3">
                    <c:v>0.1923800013952818</c:v>
                  </c:pt>
                  <c:pt idx="4">
                    <c:v>0.11003027692234002</c:v>
                  </c:pt>
                  <c:pt idx="5">
                    <c:v>0.08735853170954708</c:v>
                  </c:pt>
                  <c:pt idx="6">
                    <c:v>0.10214491951762415</c:v>
                  </c:pt>
                  <c:pt idx="7">
                    <c:v>0.4173852900166993</c:v>
                  </c:pt>
                  <c:pt idx="8">
                    <c:v>0.28266717265669394</c:v>
                  </c:pt>
                  <c:pt idx="9">
                    <c:v>0.3254293986832331</c:v>
                  </c:pt>
                  <c:pt idx="10">
                    <c:v>1.7040589865180764</c:v>
                  </c:pt>
                  <c:pt idx="11">
                    <c:v>NaN</c:v>
                  </c:pt>
                  <c:pt idx="12">
                    <c:v>0.6954059452951196</c:v>
                  </c:pt>
                  <c:pt idx="13">
                    <c:v>5.0379261542994405</c:v>
                  </c:pt>
                  <c:pt idx="14">
                    <c:v>3.3211974604514727</c:v>
                  </c:pt>
                  <c:pt idx="15">
                    <c:v>-2.3020622829064976</c:v>
                  </c:pt>
                  <c:pt idx="16">
                    <c:v>-2.099945024027719</c:v>
                  </c:pt>
                  <c:pt idx="17">
                    <c:v>-3.34243661208849</c:v>
                  </c:pt>
                  <c:pt idx="18">
                    <c:v>-3.333532771128213</c:v>
                  </c:pt>
                  <c:pt idx="19">
                    <c:v>-2.643839082782928</c:v>
                  </c:pt>
                  <c:pt idx="20">
                    <c:v>-1.961240525343562</c:v>
                  </c:pt>
                </c:numCache>
              </c:numRef>
            </c:minus>
            <c:noEndCap val="0"/>
          </c:errBars>
          <c:xVal>
            <c:numRef>
              <c:f>Sheet1!$H$53:$H$75</c:f>
              <c:numCache>
                <c:ptCount val="2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500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1200</c:v>
                </c:pt>
                <c:pt idx="12">
                  <c:v>1400</c:v>
                </c:pt>
                <c:pt idx="13">
                  <c:v>1800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2100</c:v>
                </c:pt>
                <c:pt idx="18">
                  <c:v>2300</c:v>
                </c:pt>
                <c:pt idx="19">
                  <c:v>2500</c:v>
                </c:pt>
                <c:pt idx="20">
                  <c:v>5000</c:v>
                </c:pt>
                <c:pt idx="21">
                  <c:v>10000</c:v>
                </c:pt>
                <c:pt idx="22">
                  <c:v>50000</c:v>
                </c:pt>
              </c:numCache>
            </c:numRef>
          </c:xVal>
          <c:yVal>
            <c:numRef>
              <c:f>Sheet1!$S$53:$S$75</c:f>
              <c:numCache>
                <c:ptCount val="23"/>
                <c:pt idx="0">
                  <c:v>3.4258100558659215</c:v>
                </c:pt>
                <c:pt idx="1">
                  <c:v>4.753333333333333</c:v>
                </c:pt>
                <c:pt idx="2">
                  <c:v>2.6683453237410073</c:v>
                </c:pt>
                <c:pt idx="3">
                  <c:v>1.65470398277718</c:v>
                </c:pt>
                <c:pt idx="4">
                  <c:v>1.7967479674796747</c:v>
                </c:pt>
                <c:pt idx="5">
                  <c:v>1.4280672268907566</c:v>
                </c:pt>
                <c:pt idx="6">
                  <c:v>1.5303022974607017</c:v>
                </c:pt>
                <c:pt idx="7">
                  <c:v>4.163846153846156</c:v>
                </c:pt>
                <c:pt idx="8">
                  <c:v>7.958000000000001</c:v>
                </c:pt>
                <c:pt idx="9">
                  <c:v>8.523529411764708</c:v>
                </c:pt>
                <c:pt idx="10">
                  <c:v>18.18</c:v>
                </c:pt>
                <c:pt idx="11">
                  <c:v>11.340000000000003</c:v>
                </c:pt>
                <c:pt idx="12">
                  <c:v>14.332499999999998</c:v>
                </c:pt>
                <c:pt idx="13">
                  <c:v>96.31655629139057</c:v>
                </c:pt>
                <c:pt idx="14">
                  <c:v>73.02666666666657</c:v>
                </c:pt>
                <c:pt idx="15">
                  <c:v>-42.62000000000003</c:v>
                </c:pt>
                <c:pt idx="16">
                  <c:v>-25.590370370370348</c:v>
                </c:pt>
                <c:pt idx="17">
                  <c:v>-57.25000000000001</c:v>
                </c:pt>
                <c:pt idx="18">
                  <c:v>-55.160000000000004</c:v>
                </c:pt>
                <c:pt idx="19">
                  <c:v>-50.980000000000004</c:v>
                </c:pt>
                <c:pt idx="20">
                  <c:v>-15.954482758620692</c:v>
                </c:pt>
                <c:pt idx="21">
                  <c:v>-14.343529411764706</c:v>
                </c:pt>
                <c:pt idx="22">
                  <c:v>-8.536923076923076</c:v>
                </c:pt>
              </c:numCache>
            </c:numRef>
          </c:yVal>
          <c:smooth val="0"/>
        </c:ser>
        <c:axId val="38813980"/>
        <c:axId val="13781501"/>
      </c:scatterChart>
      <c:valAx>
        <c:axId val="38813980"/>
        <c:scaling>
          <c:logBase val="10"/>
          <c:orientation val="minMax"/>
          <c:min val="10"/>
        </c:scaling>
        <c:axPos val="b"/>
        <c:delete val="0"/>
        <c:numFmt formatCode="General" sourceLinked="1"/>
        <c:majorTickMark val="out"/>
        <c:minorTickMark val="in"/>
        <c:tickLblPos val="nextTo"/>
        <c:crossAx val="13781501"/>
        <c:crosses val="autoZero"/>
        <c:crossBetween val="midCat"/>
        <c:dispUnits/>
      </c:valAx>
      <c:valAx>
        <c:axId val="13781501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388139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Sheet1!$AA$53:$AA$69</c:f>
                <c:numCache>
                  <c:ptCount val="17"/>
                  <c:pt idx="0">
                    <c:v>0.025144799267947264</c:v>
                  </c:pt>
                  <c:pt idx="1">
                    <c:v>0.02208200337054513</c:v>
                  </c:pt>
                  <c:pt idx="2">
                    <c:v>0.03455559488952737</c:v>
                  </c:pt>
                  <c:pt idx="3">
                    <c:v>0.031857888248491915</c:v>
                  </c:pt>
                  <c:pt idx="4">
                    <c:v>0.02776941879881142</c:v>
                  </c:pt>
                  <c:pt idx="5">
                    <c:v>0.03289867070755652</c:v>
                  </c:pt>
                  <c:pt idx="6">
                    <c:v>0.03714300863631628</c:v>
                  </c:pt>
                  <c:pt idx="7">
                    <c:v>0.036978812282953674</c:v>
                  </c:pt>
                  <c:pt idx="8">
                    <c:v>0.017518242882308768</c:v>
                  </c:pt>
                  <c:pt idx="9">
                    <c:v>NaN</c:v>
                  </c:pt>
                  <c:pt idx="10">
                    <c:v>0.02378979424194449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0.01412196553684148</c:v>
                  </c:pt>
                </c:numCache>
              </c:numRef>
            </c:plus>
            <c:minus>
              <c:numRef>
                <c:f>Sheet1!$AA$53:$AA$73</c:f>
                <c:numCache>
                  <c:ptCount val="17"/>
                  <c:pt idx="0">
                    <c:v>0.025144799267947264</c:v>
                  </c:pt>
                  <c:pt idx="1">
                    <c:v>0.02208200337054513</c:v>
                  </c:pt>
                  <c:pt idx="2">
                    <c:v>0.03455559488952737</c:v>
                  </c:pt>
                  <c:pt idx="3">
                    <c:v>0.031857888248491915</c:v>
                  </c:pt>
                  <c:pt idx="4">
                    <c:v>0.02776941879881142</c:v>
                  </c:pt>
                  <c:pt idx="5">
                    <c:v>0.03289867070755652</c:v>
                  </c:pt>
                  <c:pt idx="6">
                    <c:v>0.03714300863631628</c:v>
                  </c:pt>
                  <c:pt idx="7">
                    <c:v>0.036978812282953674</c:v>
                  </c:pt>
                  <c:pt idx="8">
                    <c:v>0.017518242882308768</c:v>
                  </c:pt>
                  <c:pt idx="9">
                    <c:v>NaN</c:v>
                  </c:pt>
                  <c:pt idx="10">
                    <c:v>0.02378979424194449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0.01412196553684148</c:v>
                  </c:pt>
                </c:numCache>
              </c:numRef>
            </c:minus>
            <c:noEndCap val="0"/>
          </c:errBars>
          <c:xVal>
            <c:numRef>
              <c:f>Sheet1!$H$53:$H$69</c:f>
              <c:numCache>
                <c:ptCount val="1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500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1200</c:v>
                </c:pt>
                <c:pt idx="12">
                  <c:v>1400</c:v>
                </c:pt>
                <c:pt idx="13">
                  <c:v>1800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</c:numCache>
            </c:numRef>
          </c:xVal>
          <c:yVal>
            <c:numRef>
              <c:f>Sheet1!$Z$53:$Z$69</c:f>
              <c:numCache>
                <c:ptCount val="17"/>
                <c:pt idx="0">
                  <c:v>0.3254579999999999</c:v>
                </c:pt>
                <c:pt idx="1">
                  <c:v>0.287</c:v>
                </c:pt>
                <c:pt idx="2">
                  <c:v>0.36051724137931035</c:v>
                </c:pt>
                <c:pt idx="3">
                  <c:v>0.44101090909090906</c:v>
                </c:pt>
                <c:pt idx="4">
                  <c:v>0.42597402597402595</c:v>
                </c:pt>
                <c:pt idx="5">
                  <c:v>0.46893749999999995</c:v>
                </c:pt>
                <c:pt idx="6">
                  <c:v>0.4556731182795699</c:v>
                </c:pt>
                <c:pt idx="7">
                  <c:v>0.3015483870967742</c:v>
                </c:pt>
                <c:pt idx="8">
                  <c:v>0.2420952380952381</c:v>
                </c:pt>
                <c:pt idx="10">
                  <c:v>0.20007999999999998</c:v>
                </c:pt>
                <c:pt idx="11">
                  <c:v>0.220375</c:v>
                </c:pt>
                <c:pt idx="16">
                  <c:v>0.13632499999999997</c:v>
                </c:pt>
              </c:numCache>
            </c:numRef>
          </c:yVal>
          <c:smooth val="0"/>
        </c:ser>
        <c:axId val="56924646"/>
        <c:axId val="42559767"/>
      </c:scatterChart>
      <c:valAx>
        <c:axId val="56924646"/>
        <c:scaling>
          <c:logBase val="10"/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42559767"/>
        <c:crosses val="autoZero"/>
        <c:crossBetween val="midCat"/>
        <c:dispUnits/>
      </c:valAx>
      <c:valAx>
        <c:axId val="42559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246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Sheet1!$B$53:$B$76</c:f>
              <c:numCache>
                <c:ptCount val="2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500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1200</c:v>
                </c:pt>
                <c:pt idx="12">
                  <c:v>1400</c:v>
                </c:pt>
                <c:pt idx="13">
                  <c:v>1800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2100</c:v>
                </c:pt>
                <c:pt idx="18">
                  <c:v>2300</c:v>
                </c:pt>
                <c:pt idx="19">
                  <c:v>2500</c:v>
                </c:pt>
                <c:pt idx="20">
                  <c:v>5000</c:v>
                </c:pt>
                <c:pt idx="21">
                  <c:v>10000</c:v>
                </c:pt>
                <c:pt idx="22">
                  <c:v>50000</c:v>
                </c:pt>
                <c:pt idx="23">
                  <c:v>100000</c:v>
                </c:pt>
              </c:numCache>
            </c:numRef>
          </c:xVal>
          <c:yVal>
            <c:numRef>
              <c:f>Sheet1!$W$53:$W$76</c:f>
              <c:numCache>
                <c:ptCount val="24"/>
                <c:pt idx="0">
                  <c:v>106994413407.82123</c:v>
                </c:pt>
                <c:pt idx="1">
                  <c:v>139333333333.33334</c:v>
                </c:pt>
                <c:pt idx="2">
                  <c:v>87208633093.52518</c:v>
                </c:pt>
                <c:pt idx="3">
                  <c:v>57413132400.430565</c:v>
                </c:pt>
                <c:pt idx="4">
                  <c:v>52334959349.5935</c:v>
                </c:pt>
                <c:pt idx="5">
                  <c:v>27426420168.06723</c:v>
                </c:pt>
                <c:pt idx="6">
                  <c:v>15982055622.73277</c:v>
                </c:pt>
                <c:pt idx="7">
                  <c:v>14951538461.538465</c:v>
                </c:pt>
                <c:pt idx="8">
                  <c:v>17843803278.688526</c:v>
                </c:pt>
                <c:pt idx="9">
                  <c:v>16848987463.838</c:v>
                </c:pt>
                <c:pt idx="10">
                  <c:v>26600000000</c:v>
                </c:pt>
                <c:pt idx="11">
                  <c:v>17143606557.377058</c:v>
                </c:pt>
                <c:pt idx="12">
                  <c:v>18381721311.47541</c:v>
                </c:pt>
                <c:pt idx="16">
                  <c:v>-21674074074.07405</c:v>
                </c:pt>
                <c:pt idx="20">
                  <c:v>-6053793103.448277</c:v>
                </c:pt>
                <c:pt idx="21">
                  <c:v>-2704705882.352941</c:v>
                </c:pt>
                <c:pt idx="22">
                  <c:v>-226363076.92307687</c:v>
                </c:pt>
                <c:pt idx="23">
                  <c:v>24599999.999999996</c:v>
                </c:pt>
              </c:numCache>
            </c:numRef>
          </c:yVal>
          <c:smooth val="0"/>
        </c:ser>
        <c:axId val="47493584"/>
        <c:axId val="24789073"/>
      </c:scatterChart>
      <c:valAx>
        <c:axId val="47493584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89073"/>
        <c:crosses val="autoZero"/>
        <c:crossBetween val="midCat"/>
        <c:dispUnits/>
      </c:valAx>
      <c:valAx>
        <c:axId val="24789073"/>
        <c:scaling>
          <c:logBase val="10"/>
          <c:orientation val="minMax"/>
          <c:min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3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Sheet1!$B$53:$B$73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500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1200</c:v>
                </c:pt>
                <c:pt idx="12">
                  <c:v>1400</c:v>
                </c:pt>
                <c:pt idx="13">
                  <c:v>1800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2100</c:v>
                </c:pt>
                <c:pt idx="18">
                  <c:v>2300</c:v>
                </c:pt>
                <c:pt idx="19">
                  <c:v>2500</c:v>
                </c:pt>
                <c:pt idx="20">
                  <c:v>5000</c:v>
                </c:pt>
              </c:numCache>
            </c:numRef>
          </c:xVal>
          <c:yVal>
            <c:numRef>
              <c:f>Sheet1!$U$53:$U$73</c:f>
              <c:numCache>
                <c:ptCount val="21"/>
                <c:pt idx="0">
                  <c:v>215249994.08204836</c:v>
                </c:pt>
                <c:pt idx="1">
                  <c:v>597321483.2025393</c:v>
                </c:pt>
                <c:pt idx="2">
                  <c:v>502971243.9783256</c:v>
                </c:pt>
                <c:pt idx="3">
                  <c:v>415872470.0926848</c:v>
                </c:pt>
                <c:pt idx="4">
                  <c:v>564465021.4986539</c:v>
                </c:pt>
                <c:pt idx="5">
                  <c:v>897281101.7664698</c:v>
                </c:pt>
                <c:pt idx="6">
                  <c:v>1923034582.189649</c:v>
                </c:pt>
                <c:pt idx="7">
                  <c:v>13081108487.6012</c:v>
                </c:pt>
                <c:pt idx="8">
                  <c:v>40001270939.62813</c:v>
                </c:pt>
                <c:pt idx="9">
                  <c:v>48199423288.78176</c:v>
                </c:pt>
                <c:pt idx="10">
                  <c:v>114228308884.52487</c:v>
                </c:pt>
                <c:pt idx="11">
                  <c:v>85501585660.09982</c:v>
                </c:pt>
                <c:pt idx="12">
                  <c:v>126075254781.21198</c:v>
                </c:pt>
                <c:pt idx="16">
                  <c:v>-321578078232.7896</c:v>
                </c:pt>
                <c:pt idx="20">
                  <c:v>-501224858263.0778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Sheet1!$B$53:$B$73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500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1200</c:v>
                </c:pt>
                <c:pt idx="12">
                  <c:v>1400</c:v>
                </c:pt>
                <c:pt idx="13">
                  <c:v>1800</c:v>
                </c:pt>
                <c:pt idx="14">
                  <c:v>1900</c:v>
                </c:pt>
                <c:pt idx="15">
                  <c:v>1950</c:v>
                </c:pt>
                <c:pt idx="16">
                  <c:v>2000</c:v>
                </c:pt>
                <c:pt idx="17">
                  <c:v>2100</c:v>
                </c:pt>
                <c:pt idx="18">
                  <c:v>2300</c:v>
                </c:pt>
                <c:pt idx="19">
                  <c:v>2500</c:v>
                </c:pt>
                <c:pt idx="20">
                  <c:v>5000</c:v>
                </c:pt>
              </c:numCache>
            </c:numRef>
          </c:xVal>
          <c:yVal>
            <c:numRef>
              <c:f>Sheet1!$V$53:$V$73</c:f>
              <c:numCache>
                <c:ptCount val="21"/>
                <c:pt idx="0">
                  <c:v>729498519.7384624</c:v>
                </c:pt>
                <c:pt idx="1">
                  <c:v>792330372.8102584</c:v>
                </c:pt>
                <c:pt idx="2">
                  <c:v>855162225.8820542</c:v>
                </c:pt>
                <c:pt idx="3">
                  <c:v>917994078.95385</c:v>
                </c:pt>
                <c:pt idx="4">
                  <c:v>980825932.025646</c:v>
                </c:pt>
                <c:pt idx="5">
                  <c:v>1294985197.3846252</c:v>
                </c:pt>
                <c:pt idx="6">
                  <c:v>1923303728.102584</c:v>
                </c:pt>
                <c:pt idx="7">
                  <c:v>3808259320.2564597</c:v>
                </c:pt>
                <c:pt idx="8">
                  <c:v>5693214912.410336</c:v>
                </c:pt>
                <c:pt idx="9">
                  <c:v>6321533443.128295</c:v>
                </c:pt>
                <c:pt idx="10">
                  <c:v>6949851973.846253</c:v>
                </c:pt>
                <c:pt idx="11">
                  <c:v>8206489035.28217</c:v>
                </c:pt>
                <c:pt idx="12">
                  <c:v>9463126096.718086</c:v>
                </c:pt>
                <c:pt idx="16">
                  <c:v>13233037281.025839</c:v>
                </c:pt>
                <c:pt idx="20">
                  <c:v>32082593202.564598</c:v>
                </c:pt>
              </c:numCache>
            </c:numRef>
          </c:yVal>
          <c:smooth val="0"/>
        </c:ser>
        <c:axId val="21775066"/>
        <c:axId val="61757867"/>
      </c:scatterChart>
      <c:valAx>
        <c:axId val="21775066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57867"/>
        <c:crosses val="autoZero"/>
        <c:crossBetween val="midCat"/>
        <c:dispUnits/>
      </c:valAx>
      <c:valAx>
        <c:axId val="61757867"/>
        <c:scaling>
          <c:orientation val="minMax"/>
          <c:min val="1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5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Sheet2!$B$10:$B$31</c:f>
              <c:numCache>
                <c:ptCount val="2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300</c:v>
                </c:pt>
                <c:pt idx="10">
                  <c:v>500</c:v>
                </c:pt>
                <c:pt idx="11">
                  <c:v>800</c:v>
                </c:pt>
                <c:pt idx="12">
                  <c:v>1000</c:v>
                </c:pt>
                <c:pt idx="13">
                  <c:v>1500</c:v>
                </c:pt>
                <c:pt idx="14">
                  <c:v>2000</c:v>
                </c:pt>
                <c:pt idx="15">
                  <c:v>3000</c:v>
                </c:pt>
                <c:pt idx="16">
                  <c:v>5000</c:v>
                </c:pt>
                <c:pt idx="17">
                  <c:v>10000</c:v>
                </c:pt>
                <c:pt idx="18">
                  <c:v>20000</c:v>
                </c:pt>
                <c:pt idx="19">
                  <c:v>30000</c:v>
                </c:pt>
                <c:pt idx="20">
                  <c:v>50000</c:v>
                </c:pt>
                <c:pt idx="21">
                  <c:v>100000</c:v>
                </c:pt>
              </c:numCache>
            </c:numRef>
          </c:xVal>
          <c:yVal>
            <c:numRef>
              <c:f>Sheet2!$I$10:$I$31</c:f>
              <c:numCache>
                <c:ptCount val="22"/>
                <c:pt idx="0">
                  <c:v>180</c:v>
                </c:pt>
                <c:pt idx="1">
                  <c:v>180</c:v>
                </c:pt>
                <c:pt idx="2">
                  <c:v>185.8823529411765</c:v>
                </c:pt>
                <c:pt idx="3">
                  <c:v>189.4736842105263</c:v>
                </c:pt>
                <c:pt idx="4">
                  <c:v>216.58536585365854</c:v>
                </c:pt>
                <c:pt idx="5">
                  <c:v>226.90909090909088</c:v>
                </c:pt>
                <c:pt idx="6">
                  <c:v>240</c:v>
                </c:pt>
                <c:pt idx="7">
                  <c:v>255</c:v>
                </c:pt>
                <c:pt idx="8">
                  <c:v>256.32</c:v>
                </c:pt>
                <c:pt idx="9">
                  <c:v>256.82926829268297</c:v>
                </c:pt>
                <c:pt idx="10">
                  <c:v>252.37113402061857</c:v>
                </c:pt>
                <c:pt idx="11">
                  <c:v>248.06722689075633</c:v>
                </c:pt>
                <c:pt idx="12">
                  <c:v>243.75</c:v>
                </c:pt>
                <c:pt idx="13">
                  <c:v>243.9473684210526</c:v>
                </c:pt>
                <c:pt idx="14">
                  <c:v>242.92682926829264</c:v>
                </c:pt>
                <c:pt idx="15">
                  <c:v>240.7361963190184</c:v>
                </c:pt>
                <c:pt idx="16">
                  <c:v>246.12244897959184</c:v>
                </c:pt>
                <c:pt idx="17">
                  <c:v>262.5</c:v>
                </c:pt>
                <c:pt idx="18">
                  <c:v>263.4146341463415</c:v>
                </c:pt>
                <c:pt idx="19">
                  <c:v>275.55555555555554</c:v>
                </c:pt>
                <c:pt idx="20">
                  <c:v>274.63917525773195</c:v>
                </c:pt>
                <c:pt idx="21">
                  <c:v>274.63917525773195</c:v>
                </c:pt>
              </c:numCache>
            </c:numRef>
          </c:yVal>
          <c:smooth val="0"/>
        </c:ser>
        <c:axId val="18949892"/>
        <c:axId val="36331301"/>
      </c:scatterChart>
      <c:valAx>
        <c:axId val="1894989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31301"/>
        <c:crosses val="autoZero"/>
        <c:crossBetween val="midCat"/>
        <c:dispUnits/>
      </c:valAx>
      <c:valAx>
        <c:axId val="36331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49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Sheet2!$B$7:$B$31</c:f>
              <c:numCache>
                <c:ptCount val="25"/>
                <c:pt idx="0">
                  <c:v>0.01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500</c:v>
                </c:pt>
                <c:pt idx="14">
                  <c:v>800</c:v>
                </c:pt>
                <c:pt idx="15">
                  <c:v>1000</c:v>
                </c:pt>
                <c:pt idx="16">
                  <c:v>1500</c:v>
                </c:pt>
                <c:pt idx="17">
                  <c:v>2000</c:v>
                </c:pt>
                <c:pt idx="18">
                  <c:v>3000</c:v>
                </c:pt>
                <c:pt idx="19">
                  <c:v>5000</c:v>
                </c:pt>
                <c:pt idx="20">
                  <c:v>10000</c:v>
                </c:pt>
                <c:pt idx="21">
                  <c:v>20000</c:v>
                </c:pt>
                <c:pt idx="22">
                  <c:v>30000</c:v>
                </c:pt>
                <c:pt idx="23">
                  <c:v>50000</c:v>
                </c:pt>
                <c:pt idx="24">
                  <c:v>100000</c:v>
                </c:pt>
              </c:numCache>
            </c:numRef>
          </c:xVal>
          <c:yVal>
            <c:numRef>
              <c:f>Sheet2!$E$7:$E$31</c:f>
              <c:numCache>
                <c:ptCount val="25"/>
                <c:pt idx="0">
                  <c:v>5.128205128205128</c:v>
                </c:pt>
                <c:pt idx="1">
                  <c:v>5.194805194805195</c:v>
                </c:pt>
                <c:pt idx="2">
                  <c:v>5.142857142857142</c:v>
                </c:pt>
                <c:pt idx="3">
                  <c:v>5.142857142857142</c:v>
                </c:pt>
                <c:pt idx="4">
                  <c:v>5.090909090909091</c:v>
                </c:pt>
                <c:pt idx="5">
                  <c:v>4.9350649350649345</c:v>
                </c:pt>
                <c:pt idx="6">
                  <c:v>4.8311688311688314</c:v>
                </c:pt>
                <c:pt idx="7">
                  <c:v>4.155844155844156</c:v>
                </c:pt>
                <c:pt idx="8">
                  <c:v>3.480519480519481</c:v>
                </c:pt>
                <c:pt idx="9">
                  <c:v>2.4415584415584415</c:v>
                </c:pt>
                <c:pt idx="10">
                  <c:v>1.3116883116883116</c:v>
                </c:pt>
                <c:pt idx="11">
                  <c:v>0.7142857142857143</c:v>
                </c:pt>
                <c:pt idx="12">
                  <c:v>0.487012987012987</c:v>
                </c:pt>
                <c:pt idx="13">
                  <c:v>0.3064935064935065</c:v>
                </c:pt>
                <c:pt idx="14">
                  <c:v>0.2</c:v>
                </c:pt>
                <c:pt idx="15">
                  <c:v>0.17662337662337663</c:v>
                </c:pt>
                <c:pt idx="16">
                  <c:v>0.12987012987012986</c:v>
                </c:pt>
                <c:pt idx="17">
                  <c:v>0.11948051948051948</c:v>
                </c:pt>
                <c:pt idx="18">
                  <c:v>0.0961038961038961</c:v>
                </c:pt>
                <c:pt idx="19">
                  <c:v>0.06883116883116883</c:v>
                </c:pt>
                <c:pt idx="20">
                  <c:v>0.03961038961038961</c:v>
                </c:pt>
                <c:pt idx="21">
                  <c:v>0.01948051948051948</c:v>
                </c:pt>
                <c:pt idx="22">
                  <c:v>0.005194805194805195</c:v>
                </c:pt>
                <c:pt idx="23">
                  <c:v>0.0038961038961038957</c:v>
                </c:pt>
                <c:pt idx="24">
                  <c:v>0.0012987012987012987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Sheet2!$B$7:$B$31</c:f>
              <c:numCache>
                <c:ptCount val="25"/>
                <c:pt idx="0">
                  <c:v>0.01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300</c:v>
                </c:pt>
                <c:pt idx="13">
                  <c:v>500</c:v>
                </c:pt>
                <c:pt idx="14">
                  <c:v>800</c:v>
                </c:pt>
                <c:pt idx="15">
                  <c:v>1000</c:v>
                </c:pt>
                <c:pt idx="16">
                  <c:v>1500</c:v>
                </c:pt>
                <c:pt idx="17">
                  <c:v>2000</c:v>
                </c:pt>
                <c:pt idx="18">
                  <c:v>3000</c:v>
                </c:pt>
                <c:pt idx="19">
                  <c:v>5000</c:v>
                </c:pt>
                <c:pt idx="20">
                  <c:v>10000</c:v>
                </c:pt>
                <c:pt idx="21">
                  <c:v>20000</c:v>
                </c:pt>
                <c:pt idx="22">
                  <c:v>30000</c:v>
                </c:pt>
                <c:pt idx="23">
                  <c:v>50000</c:v>
                </c:pt>
                <c:pt idx="24">
                  <c:v>100000</c:v>
                </c:pt>
              </c:numCache>
            </c:numRef>
          </c:xVal>
          <c:yVal>
            <c:numRef>
              <c:f>Sheet2!$L$7:$L$31</c:f>
              <c:numCache>
                <c:ptCount val="25"/>
                <c:pt idx="0">
                  <c:v>2.2337662337662336</c:v>
                </c:pt>
                <c:pt idx="1">
                  <c:v>2.2337662337662336</c:v>
                </c:pt>
                <c:pt idx="2">
                  <c:v>2.2337662337662336</c:v>
                </c:pt>
                <c:pt idx="3">
                  <c:v>2.2337662337662336</c:v>
                </c:pt>
                <c:pt idx="4">
                  <c:v>2.2337662337662336</c:v>
                </c:pt>
                <c:pt idx="5">
                  <c:v>2.1298701298701297</c:v>
                </c:pt>
                <c:pt idx="6">
                  <c:v>2.077922077922078</c:v>
                </c:pt>
                <c:pt idx="7">
                  <c:v>1.7662337662337664</c:v>
                </c:pt>
                <c:pt idx="8">
                  <c:v>1.4545454545454546</c:v>
                </c:pt>
                <c:pt idx="9">
                  <c:v>1.038961038961039</c:v>
                </c:pt>
                <c:pt idx="10">
                  <c:v>0.5584415584415584</c:v>
                </c:pt>
                <c:pt idx="11">
                  <c:v>0.3116883116883117</c:v>
                </c:pt>
                <c:pt idx="12">
                  <c:v>0.22337662337662337</c:v>
                </c:pt>
                <c:pt idx="13">
                  <c:v>0.14545454545454548</c:v>
                </c:pt>
                <c:pt idx="14">
                  <c:v>0.11688311688311688</c:v>
                </c:pt>
                <c:pt idx="15">
                  <c:v>0.11428571428571428</c:v>
                </c:pt>
                <c:pt idx="16">
                  <c:v>0.11168831168831168</c:v>
                </c:pt>
                <c:pt idx="17">
                  <c:v>0.08571428571428572</c:v>
                </c:pt>
                <c:pt idx="18">
                  <c:v>0.05194805194805195</c:v>
                </c:pt>
                <c:pt idx="19">
                  <c:v>0.031168831168831165</c:v>
                </c:pt>
                <c:pt idx="20">
                  <c:v>0.01883116883116883</c:v>
                </c:pt>
                <c:pt idx="21">
                  <c:v>0.007894736842105263</c:v>
                </c:pt>
                <c:pt idx="22">
                  <c:v>0.003947368421052632</c:v>
                </c:pt>
                <c:pt idx="23">
                  <c:v>0.0032894736842105266</c:v>
                </c:pt>
                <c:pt idx="24">
                  <c:v>0.0013157894736842107</c:v>
                </c:pt>
              </c:numCache>
            </c:numRef>
          </c:yVal>
          <c:smooth val="0"/>
        </c:ser>
        <c:axId val="58546254"/>
        <c:axId val="57154239"/>
      </c:scatterChart>
      <c:valAx>
        <c:axId val="58546254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54239"/>
        <c:crossesAt val="0.0001"/>
        <c:crossBetween val="midCat"/>
        <c:dispUnits/>
      </c:valAx>
      <c:valAx>
        <c:axId val="5715423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6254"/>
        <c:crossesAt val="0.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0.49075</cdr:y>
    </cdr:from>
    <cdr:to>
      <cdr:x>0.534</cdr:x>
      <cdr:y>0.5325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419225"/>
          <a:ext cx="1333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32</xdr:row>
      <xdr:rowOff>104775</xdr:rowOff>
    </xdr:from>
    <xdr:to>
      <xdr:col>9</xdr:col>
      <xdr:colOff>457200</xdr:colOff>
      <xdr:row>46</xdr:row>
      <xdr:rowOff>76200</xdr:rowOff>
    </xdr:to>
    <xdr:graphicFrame>
      <xdr:nvGraphicFramePr>
        <xdr:cNvPr id="1" name="Chart 2"/>
        <xdr:cNvGraphicFramePr/>
      </xdr:nvGraphicFramePr>
      <xdr:xfrm>
        <a:off x="2457450" y="5286375"/>
        <a:ext cx="33242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11</xdr:row>
      <xdr:rowOff>9525</xdr:rowOff>
    </xdr:from>
    <xdr:to>
      <xdr:col>18</xdr:col>
      <xdr:colOff>142875</xdr:colOff>
      <xdr:row>30</xdr:row>
      <xdr:rowOff>133350</xdr:rowOff>
    </xdr:to>
    <xdr:graphicFrame>
      <xdr:nvGraphicFramePr>
        <xdr:cNvPr id="2" name="Chart 3"/>
        <xdr:cNvGraphicFramePr/>
      </xdr:nvGraphicFramePr>
      <xdr:xfrm>
        <a:off x="4067175" y="1790700"/>
        <a:ext cx="56483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76</xdr:row>
      <xdr:rowOff>19050</xdr:rowOff>
    </xdr:from>
    <xdr:to>
      <xdr:col>7</xdr:col>
      <xdr:colOff>495300</xdr:colOff>
      <xdr:row>96</xdr:row>
      <xdr:rowOff>85725</xdr:rowOff>
    </xdr:to>
    <xdr:graphicFrame>
      <xdr:nvGraphicFramePr>
        <xdr:cNvPr id="3" name="Chart 4"/>
        <xdr:cNvGraphicFramePr/>
      </xdr:nvGraphicFramePr>
      <xdr:xfrm>
        <a:off x="95250" y="12325350"/>
        <a:ext cx="4410075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571500</xdr:colOff>
      <xdr:row>75</xdr:row>
      <xdr:rowOff>152400</xdr:rowOff>
    </xdr:from>
    <xdr:to>
      <xdr:col>15</xdr:col>
      <xdr:colOff>190500</xdr:colOff>
      <xdr:row>96</xdr:row>
      <xdr:rowOff>0</xdr:rowOff>
    </xdr:to>
    <xdr:graphicFrame>
      <xdr:nvGraphicFramePr>
        <xdr:cNvPr id="4" name="Chart 5"/>
        <xdr:cNvGraphicFramePr/>
      </xdr:nvGraphicFramePr>
      <xdr:xfrm>
        <a:off x="4581525" y="12296775"/>
        <a:ext cx="422910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523875</xdr:colOff>
      <xdr:row>72</xdr:row>
      <xdr:rowOff>123825</xdr:rowOff>
    </xdr:from>
    <xdr:to>
      <xdr:col>32</xdr:col>
      <xdr:colOff>180975</xdr:colOff>
      <xdr:row>90</xdr:row>
      <xdr:rowOff>114300</xdr:rowOff>
    </xdr:to>
    <xdr:graphicFrame>
      <xdr:nvGraphicFramePr>
        <xdr:cNvPr id="5" name="Chart 6"/>
        <xdr:cNvGraphicFramePr/>
      </xdr:nvGraphicFramePr>
      <xdr:xfrm>
        <a:off x="15011400" y="11782425"/>
        <a:ext cx="39243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66675</xdr:colOff>
      <xdr:row>76</xdr:row>
      <xdr:rowOff>38100</xdr:rowOff>
    </xdr:from>
    <xdr:to>
      <xdr:col>29</xdr:col>
      <xdr:colOff>476250</xdr:colOff>
      <xdr:row>92</xdr:row>
      <xdr:rowOff>85725</xdr:rowOff>
    </xdr:to>
    <xdr:graphicFrame>
      <xdr:nvGraphicFramePr>
        <xdr:cNvPr id="6" name="Chart 7"/>
        <xdr:cNvGraphicFramePr/>
      </xdr:nvGraphicFramePr>
      <xdr:xfrm>
        <a:off x="11182350" y="12344400"/>
        <a:ext cx="6219825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28575</xdr:colOff>
      <xdr:row>95</xdr:row>
      <xdr:rowOff>76200</xdr:rowOff>
    </xdr:from>
    <xdr:to>
      <xdr:col>18</xdr:col>
      <xdr:colOff>581025</xdr:colOff>
      <xdr:row>111</xdr:row>
      <xdr:rowOff>123825</xdr:rowOff>
    </xdr:to>
    <xdr:graphicFrame>
      <xdr:nvGraphicFramePr>
        <xdr:cNvPr id="7" name="Chart 8"/>
        <xdr:cNvGraphicFramePr/>
      </xdr:nvGraphicFramePr>
      <xdr:xfrm>
        <a:off x="7372350" y="15459075"/>
        <a:ext cx="27813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49</xdr:row>
      <xdr:rowOff>104775</xdr:rowOff>
    </xdr:from>
    <xdr:to>
      <xdr:col>9</xdr:col>
      <xdr:colOff>209550</xdr:colOff>
      <xdr:row>67</xdr:row>
      <xdr:rowOff>95250</xdr:rowOff>
    </xdr:to>
    <xdr:graphicFrame>
      <xdr:nvGraphicFramePr>
        <xdr:cNvPr id="1" name="Chart 2"/>
        <xdr:cNvGraphicFramePr/>
      </xdr:nvGraphicFramePr>
      <xdr:xfrm>
        <a:off x="171450" y="8039100"/>
        <a:ext cx="58674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31</xdr:row>
      <xdr:rowOff>57150</xdr:rowOff>
    </xdr:from>
    <xdr:to>
      <xdr:col>9</xdr:col>
      <xdr:colOff>219075</xdr:colOff>
      <xdr:row>49</xdr:row>
      <xdr:rowOff>47625</xdr:rowOff>
    </xdr:to>
    <xdr:graphicFrame>
      <xdr:nvGraphicFramePr>
        <xdr:cNvPr id="2" name="Chart 3"/>
        <xdr:cNvGraphicFramePr/>
      </xdr:nvGraphicFramePr>
      <xdr:xfrm>
        <a:off x="180975" y="5076825"/>
        <a:ext cx="58674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6"/>
  <sheetViews>
    <sheetView workbookViewId="0" topLeftCell="A42">
      <selection activeCell="H51" sqref="H51"/>
    </sheetView>
  </sheetViews>
  <sheetFormatPr defaultColWidth="9.140625" defaultRowHeight="12.75"/>
  <cols>
    <col min="1" max="1" width="6.57421875" style="0" customWidth="1"/>
    <col min="2" max="2" width="9.140625" style="1" customWidth="1"/>
    <col min="3" max="3" width="11.140625" style="2" customWidth="1"/>
    <col min="4" max="4" width="8.00390625" style="0" customWidth="1"/>
    <col min="7" max="7" width="7.00390625" style="0" customWidth="1"/>
    <col min="9" max="9" width="10.57421875" style="0" customWidth="1"/>
    <col min="10" max="10" width="6.8515625" style="0" customWidth="1"/>
    <col min="11" max="11" width="8.8515625" style="0" customWidth="1"/>
    <col min="12" max="12" width="9.00390625" style="0" customWidth="1"/>
    <col min="13" max="13" width="5.57421875" style="0" customWidth="1"/>
    <col min="14" max="15" width="9.57421875" style="0" customWidth="1"/>
    <col min="16" max="16" width="9.28125" style="0" customWidth="1"/>
    <col min="17" max="17" width="2.140625" style="0" customWidth="1"/>
    <col min="18" max="18" width="2.8515625" style="0" customWidth="1"/>
    <col min="20" max="20" width="14.00390625" style="0" customWidth="1"/>
    <col min="21" max="22" width="9.8515625" style="0" customWidth="1"/>
    <col min="23" max="23" width="12.57421875" style="0" customWidth="1"/>
  </cols>
  <sheetData>
    <row r="2" spans="2:3" ht="12.75">
      <c r="B2" s="1" t="s">
        <v>1</v>
      </c>
      <c r="C2" s="2">
        <v>1</v>
      </c>
    </row>
    <row r="3" spans="2:3" ht="12.75">
      <c r="B3" s="1" t="s">
        <v>0</v>
      </c>
      <c r="C3" s="2">
        <f>C2*100/(100+1000000)</f>
        <v>9.999000099990002E-05</v>
      </c>
    </row>
    <row r="5" spans="2:9" ht="12.75">
      <c r="B5" s="1" t="s">
        <v>3</v>
      </c>
      <c r="C5" s="2">
        <f>C3/5000000</f>
        <v>1.9998000199980003E-11</v>
      </c>
      <c r="F5" s="1" t="s">
        <v>2</v>
      </c>
      <c r="G5" s="1"/>
      <c r="H5" s="1">
        <v>6</v>
      </c>
      <c r="I5" s="2">
        <f>C5*(10^H5)</f>
        <v>1.9998000199980004E-05</v>
      </c>
    </row>
    <row r="6" spans="3:9" ht="12.75">
      <c r="C6" s="2">
        <f aca="true" t="shared" si="0" ref="C6:C11">C5</f>
        <v>1.9998000199980003E-11</v>
      </c>
      <c r="F6" s="1" t="s">
        <v>2</v>
      </c>
      <c r="G6" s="1"/>
      <c r="H6" s="1">
        <f aca="true" t="shared" si="1" ref="H6:H11">H5+1</f>
        <v>7</v>
      </c>
      <c r="I6" s="2">
        <f aca="true" t="shared" si="2" ref="I6:I11">C6*(10^H6)</f>
        <v>0.00019998000199980003</v>
      </c>
    </row>
    <row r="7" spans="3:9" ht="12.75">
      <c r="C7" s="2">
        <f t="shared" si="0"/>
        <v>1.9998000199980003E-11</v>
      </c>
      <c r="F7" s="1" t="s">
        <v>2</v>
      </c>
      <c r="G7" s="1"/>
      <c r="H7" s="1">
        <f t="shared" si="1"/>
        <v>8</v>
      </c>
      <c r="I7" s="2">
        <f t="shared" si="2"/>
        <v>0.001999800019998</v>
      </c>
    </row>
    <row r="8" spans="3:9" ht="12.75">
      <c r="C8" s="2">
        <f t="shared" si="0"/>
        <v>1.9998000199980003E-11</v>
      </c>
      <c r="F8" s="1" t="s">
        <v>2</v>
      </c>
      <c r="G8" s="1"/>
      <c r="H8" s="1">
        <f t="shared" si="1"/>
        <v>9</v>
      </c>
      <c r="I8" s="2">
        <f t="shared" si="2"/>
        <v>0.019998000199980003</v>
      </c>
    </row>
    <row r="9" spans="3:9" ht="12.75">
      <c r="C9" s="2">
        <f t="shared" si="0"/>
        <v>1.9998000199980003E-11</v>
      </c>
      <c r="F9" s="1" t="s">
        <v>2</v>
      </c>
      <c r="G9" s="1"/>
      <c r="H9" s="1">
        <f t="shared" si="1"/>
        <v>10</v>
      </c>
      <c r="I9" s="2">
        <f t="shared" si="2"/>
        <v>0.19998000199980004</v>
      </c>
    </row>
    <row r="10" spans="3:9" ht="12.75">
      <c r="C10" s="2">
        <f t="shared" si="0"/>
        <v>1.9998000199980003E-11</v>
      </c>
      <c r="F10" s="1" t="s">
        <v>2</v>
      </c>
      <c r="G10" s="1"/>
      <c r="H10" s="1">
        <f t="shared" si="1"/>
        <v>11</v>
      </c>
      <c r="I10" s="2">
        <f t="shared" si="2"/>
        <v>1.9998000199980004</v>
      </c>
    </row>
    <row r="11" spans="3:9" ht="12.75">
      <c r="C11" s="2">
        <f t="shared" si="0"/>
        <v>1.9998000199980003E-11</v>
      </c>
      <c r="F11" s="1" t="s">
        <v>2</v>
      </c>
      <c r="G11" s="1"/>
      <c r="H11" s="1">
        <f t="shared" si="1"/>
        <v>12</v>
      </c>
      <c r="I11" s="2">
        <f t="shared" si="2"/>
        <v>19.99800019998</v>
      </c>
    </row>
    <row r="12" ht="12.75">
      <c r="B12" s="7" t="s">
        <v>11</v>
      </c>
    </row>
    <row r="13" spans="2:5" s="4" customFormat="1" ht="12.75">
      <c r="B13" s="4" t="s">
        <v>4</v>
      </c>
      <c r="C13" s="5" t="s">
        <v>10</v>
      </c>
      <c r="D13" s="4" t="s">
        <v>9</v>
      </c>
      <c r="E13" s="4" t="s">
        <v>8</v>
      </c>
    </row>
    <row r="14" spans="2:7" ht="12.75">
      <c r="B14" s="1">
        <v>10</v>
      </c>
      <c r="C14" s="2">
        <v>3.85</v>
      </c>
      <c r="D14">
        <v>0.05</v>
      </c>
      <c r="E14" s="3">
        <f>C14/2/(0.0001/5000000)</f>
        <v>96250000000</v>
      </c>
      <c r="F14" s="3">
        <f>E14*D14/C14</f>
        <v>1250000000</v>
      </c>
      <c r="G14" s="3"/>
    </row>
    <row r="15" spans="2:7" ht="12.75">
      <c r="B15" s="1">
        <v>20</v>
      </c>
      <c r="C15" s="2">
        <v>3.1</v>
      </c>
      <c r="D15">
        <v>0.2</v>
      </c>
      <c r="E15" s="3">
        <f aca="true" t="shared" si="3" ref="E15:E25">C15/2/(0.0001/5000000)</f>
        <v>77500000000</v>
      </c>
      <c r="F15" s="3">
        <f aca="true" t="shared" si="4" ref="F15:F25">E15*D15/C15</f>
        <v>5000000000</v>
      </c>
      <c r="G15" s="3"/>
    </row>
    <row r="16" spans="2:7" ht="12.75">
      <c r="B16" s="1">
        <v>30</v>
      </c>
      <c r="C16" s="2">
        <v>2.4</v>
      </c>
      <c r="D16">
        <v>0.1</v>
      </c>
      <c r="E16" s="3">
        <f t="shared" si="3"/>
        <v>59999999999.99999</v>
      </c>
      <c r="F16" s="3">
        <f t="shared" si="4"/>
        <v>2500000000</v>
      </c>
      <c r="G16" s="3"/>
    </row>
    <row r="17" spans="2:7" ht="12.75">
      <c r="B17" s="1">
        <v>40</v>
      </c>
      <c r="C17" s="2">
        <v>1.9</v>
      </c>
      <c r="D17">
        <v>0.005</v>
      </c>
      <c r="E17" s="3">
        <f t="shared" si="3"/>
        <v>47499999999.99999</v>
      </c>
      <c r="F17" s="3">
        <f t="shared" si="4"/>
        <v>124999999.99999999</v>
      </c>
      <c r="G17" s="3"/>
    </row>
    <row r="18" spans="2:7" ht="12.75">
      <c r="B18" s="1">
        <v>50</v>
      </c>
      <c r="C18" s="2">
        <v>1.54</v>
      </c>
      <c r="D18">
        <v>0.05</v>
      </c>
      <c r="E18" s="3">
        <f t="shared" si="3"/>
        <v>38500000000</v>
      </c>
      <c r="F18" s="3">
        <f t="shared" si="4"/>
        <v>1250000000</v>
      </c>
      <c r="G18" s="3"/>
    </row>
    <row r="19" spans="2:7" ht="12.75">
      <c r="B19" s="1">
        <v>100</v>
      </c>
      <c r="C19" s="2">
        <v>0.86</v>
      </c>
      <c r="D19" s="3">
        <v>0.02</v>
      </c>
      <c r="E19" s="3">
        <f t="shared" si="3"/>
        <v>21499999999.999996</v>
      </c>
      <c r="F19" s="3">
        <f t="shared" si="4"/>
        <v>499999999.99999994</v>
      </c>
      <c r="G19" s="3"/>
    </row>
    <row r="20" spans="2:7" ht="12.75">
      <c r="B20" s="1">
        <v>200</v>
      </c>
      <c r="C20" s="2">
        <v>0.44</v>
      </c>
      <c r="D20" s="3">
        <v>0.02</v>
      </c>
      <c r="E20" s="3">
        <f t="shared" si="3"/>
        <v>10999999999.999998</v>
      </c>
      <c r="F20" s="3">
        <f t="shared" si="4"/>
        <v>499999999.99999994</v>
      </c>
      <c r="G20" s="3"/>
    </row>
    <row r="21" spans="2:7" ht="12.75">
      <c r="B21" s="1">
        <v>500</v>
      </c>
      <c r="C21" s="2">
        <v>0.2</v>
      </c>
      <c r="D21" s="3">
        <v>0.03</v>
      </c>
      <c r="E21" s="3">
        <f t="shared" si="3"/>
        <v>5000000000</v>
      </c>
      <c r="F21" s="3">
        <f t="shared" si="4"/>
        <v>750000000</v>
      </c>
      <c r="G21" s="3"/>
    </row>
    <row r="22" spans="2:7" ht="12.75">
      <c r="B22" s="1">
        <v>1000</v>
      </c>
      <c r="C22" s="2">
        <v>0.08</v>
      </c>
      <c r="D22" s="3">
        <v>0.03</v>
      </c>
      <c r="E22" s="3">
        <f t="shared" si="3"/>
        <v>1999999999.9999998</v>
      </c>
      <c r="F22" s="3">
        <f t="shared" si="4"/>
        <v>749999999.9999999</v>
      </c>
      <c r="G22" s="3"/>
    </row>
    <row r="23" spans="2:7" ht="12.75">
      <c r="B23" s="1">
        <v>2000</v>
      </c>
      <c r="C23" s="2">
        <v>0.08</v>
      </c>
      <c r="D23" s="3">
        <v>0.015</v>
      </c>
      <c r="E23" s="3">
        <f t="shared" si="3"/>
        <v>1999999999.9999998</v>
      </c>
      <c r="F23" s="3">
        <f t="shared" si="4"/>
        <v>374999999.99999994</v>
      </c>
      <c r="G23" s="3"/>
    </row>
    <row r="24" spans="2:7" ht="12.75">
      <c r="B24" s="1">
        <v>5000</v>
      </c>
      <c r="C24" s="2">
        <v>0.003</v>
      </c>
      <c r="D24" s="3">
        <v>0.001</v>
      </c>
      <c r="E24" s="3">
        <f t="shared" si="3"/>
        <v>75000000</v>
      </c>
      <c r="F24" s="3">
        <f t="shared" si="4"/>
        <v>25000000</v>
      </c>
      <c r="G24" s="3"/>
    </row>
    <row r="25" spans="2:7" ht="12.75">
      <c r="B25" s="1">
        <v>20000</v>
      </c>
      <c r="C25" s="2">
        <v>0.0004</v>
      </c>
      <c r="D25" s="3">
        <v>0.0002</v>
      </c>
      <c r="E25" s="3">
        <f t="shared" si="3"/>
        <v>10000000</v>
      </c>
      <c r="F25" s="3">
        <f t="shared" si="4"/>
        <v>5000000</v>
      </c>
      <c r="G25" s="3"/>
    </row>
    <row r="26" ht="12.75">
      <c r="E26" s="3"/>
    </row>
    <row r="27" ht="12.75">
      <c r="B27" s="6" t="s">
        <v>5</v>
      </c>
    </row>
    <row r="31" spans="3:4" ht="12.75">
      <c r="C31" s="2" t="s">
        <v>6</v>
      </c>
      <c r="D31" t="s">
        <v>7</v>
      </c>
    </row>
    <row r="32" spans="2:4" ht="12.75">
      <c r="B32" s="1">
        <v>1</v>
      </c>
      <c r="C32" s="2">
        <v>0.86</v>
      </c>
      <c r="D32">
        <f>C32/2</f>
        <v>0.43</v>
      </c>
    </row>
    <row r="33" spans="2:4" ht="12.75">
      <c r="B33" s="1">
        <v>1.5</v>
      </c>
      <c r="C33" s="2">
        <v>1.2</v>
      </c>
      <c r="D33">
        <f>C33/2</f>
        <v>0.6</v>
      </c>
    </row>
    <row r="34" spans="2:4" ht="12.75">
      <c r="B34" s="1">
        <v>2</v>
      </c>
      <c r="C34" s="2">
        <v>1.6</v>
      </c>
      <c r="D34">
        <f>C34/2</f>
        <v>0.8</v>
      </c>
    </row>
    <row r="35" spans="2:4" ht="12.75">
      <c r="B35" s="1">
        <v>2.5</v>
      </c>
      <c r="C35" s="2">
        <v>2</v>
      </c>
      <c r="D35">
        <f>C35/2</f>
        <v>1</v>
      </c>
    </row>
    <row r="38" ht="12.75">
      <c r="B38" s="8">
        <f>1/(0.382/0.0001/21500000000)-5000000</f>
        <v>628272.2513089003</v>
      </c>
    </row>
    <row r="51" spans="2:14" ht="12.75">
      <c r="B51" s="7" t="s">
        <v>12</v>
      </c>
      <c r="H51" s="7" t="s">
        <v>21</v>
      </c>
      <c r="I51" s="2"/>
      <c r="N51" t="s">
        <v>22</v>
      </c>
    </row>
    <row r="52" spans="1:26" ht="12.75">
      <c r="A52" s="9" t="s">
        <v>13</v>
      </c>
      <c r="B52" s="4" t="s">
        <v>4</v>
      </c>
      <c r="C52" s="5" t="s">
        <v>15</v>
      </c>
      <c r="D52" s="4" t="s">
        <v>9</v>
      </c>
      <c r="E52" s="4" t="s">
        <v>18</v>
      </c>
      <c r="F52" s="4"/>
      <c r="G52" s="9" t="s">
        <v>13</v>
      </c>
      <c r="H52" s="4" t="s">
        <v>4</v>
      </c>
      <c r="I52" s="5" t="s">
        <v>15</v>
      </c>
      <c r="J52" s="4" t="s">
        <v>9</v>
      </c>
      <c r="K52" s="4" t="s">
        <v>18</v>
      </c>
      <c r="L52" s="4" t="s">
        <v>17</v>
      </c>
      <c r="M52" s="9" t="s">
        <v>13</v>
      </c>
      <c r="N52" s="5" t="s">
        <v>15</v>
      </c>
      <c r="O52" s="4" t="s">
        <v>9</v>
      </c>
      <c r="P52" s="4" t="s">
        <v>18</v>
      </c>
      <c r="Q52" s="4"/>
      <c r="S52" s="4" t="s">
        <v>14</v>
      </c>
      <c r="T52" s="4" t="s">
        <v>17</v>
      </c>
      <c r="U52" s="4" t="s">
        <v>20</v>
      </c>
      <c r="V52" s="4"/>
      <c r="W52" s="4" t="s">
        <v>19</v>
      </c>
      <c r="X52" s="4"/>
      <c r="Z52" s="9" t="s">
        <v>16</v>
      </c>
    </row>
    <row r="53" spans="1:27" ht="12.75">
      <c r="A53">
        <v>0.5</v>
      </c>
      <c r="B53" s="1">
        <v>10</v>
      </c>
      <c r="C53" s="10">
        <v>2.52</v>
      </c>
      <c r="D53" s="10">
        <v>0.04</v>
      </c>
      <c r="E53" s="3">
        <f>C53/2/(A53*0.0001/820000)</f>
        <v>20663999999.999996</v>
      </c>
      <c r="F53" s="3">
        <f>E53*SQRT((D53/C53)^2+(0.06/2)^2)</f>
        <v>701344998.1285956</v>
      </c>
      <c r="G53" s="12">
        <v>0.252</v>
      </c>
      <c r="H53" s="1">
        <v>10</v>
      </c>
      <c r="I53" s="10">
        <v>0.64</v>
      </c>
      <c r="J53" s="10">
        <v>0.02</v>
      </c>
      <c r="K53" s="3">
        <f>I53/2/(G53*0.0001/5000000)</f>
        <v>63492063492.06349</v>
      </c>
      <c r="L53" s="3">
        <f aca="true" t="shared" si="5" ref="L53:L75">K53*SQRT((J53/I53)^2+(0.06/2)^2)</f>
        <v>2750432293.8354692</v>
      </c>
      <c r="M53" s="11">
        <v>2</v>
      </c>
      <c r="N53" s="10">
        <v>6</v>
      </c>
      <c r="O53" s="10">
        <v>0.08</v>
      </c>
      <c r="P53" s="3">
        <f>N53/2/(M53*0.0001/5000000)</f>
        <v>75000000000</v>
      </c>
      <c r="Q53" s="3"/>
      <c r="S53" s="10">
        <f>(I53*A53*5-C53*G53*0.82)/(C53*G53-I53*A53)</f>
        <v>3.4258100558659215</v>
      </c>
      <c r="T53" s="3">
        <f>S53*SQRT((D53/C53)^2+(0.05/A53)^2+(0.06/5)^2+(0.01/0.8)^2+(J53/I53)^2+(0.05/G53)^2)</f>
        <v>0.7728703717851473</v>
      </c>
      <c r="U53" s="3">
        <f>S53*2*PI()*B53*1000000</f>
        <v>215249994.08204836</v>
      </c>
      <c r="V53" s="3">
        <f>1/0.0000000015+1000000*B53*2*PI()</f>
        <v>729498519.7384624</v>
      </c>
      <c r="W53" s="3">
        <f>(C53/2/(A53*0.0001))*(S53+0.82)*1000000</f>
        <v>106994413407.82123</v>
      </c>
      <c r="X53" s="3"/>
      <c r="Z53" s="10">
        <f>E53/K53</f>
        <v>0.3254579999999999</v>
      </c>
      <c r="AA53" s="3">
        <f>(F53/E53+L53/K53)*Z53</f>
        <v>0.025144799267947264</v>
      </c>
    </row>
    <row r="54" spans="1:27" ht="12.75">
      <c r="A54">
        <v>0.5</v>
      </c>
      <c r="B54" s="1">
        <v>20</v>
      </c>
      <c r="C54" s="10">
        <v>2.5</v>
      </c>
      <c r="D54" s="10">
        <v>0.05</v>
      </c>
      <c r="E54" s="3">
        <f aca="true" t="shared" si="6" ref="E54:E76">C54/2/(A54*0.0001/820000)</f>
        <v>20499999999.999996</v>
      </c>
      <c r="F54" s="3">
        <f aca="true" t="shared" si="7" ref="F54:F76">E54*SQRT((D54/C54)^2+(0.06/2)^2)</f>
        <v>739138011.4701176</v>
      </c>
      <c r="G54" s="12">
        <v>0.252</v>
      </c>
      <c r="H54" s="1">
        <v>20</v>
      </c>
      <c r="I54" s="10">
        <v>0.72</v>
      </c>
      <c r="J54" s="10">
        <v>0.02</v>
      </c>
      <c r="K54" s="3">
        <f aca="true" t="shared" si="8" ref="K54:K75">I54/2/(G54*0.0001/5000000)</f>
        <v>71428571428.57143</v>
      </c>
      <c r="L54" s="3">
        <f t="shared" si="5"/>
        <v>2920376109.9958887</v>
      </c>
      <c r="M54" s="11">
        <v>2</v>
      </c>
      <c r="N54" s="10">
        <v>5.08</v>
      </c>
      <c r="O54" s="10">
        <v>0.08</v>
      </c>
      <c r="P54" s="3">
        <f aca="true" t="shared" si="9" ref="P54:P75">N54/2/(M54*0.0001/5000000)</f>
        <v>63499999999.99999</v>
      </c>
      <c r="Q54" s="3"/>
      <c r="S54" s="10">
        <f aca="true" t="shared" si="10" ref="S54:S75">(I54*A54*5-C54*G54*0.82)/(C54*G54-I54*A54)</f>
        <v>4.753333333333333</v>
      </c>
      <c r="T54" s="3">
        <f aca="true" t="shared" si="11" ref="T54:T75">S54*SQRT((D54/C54)^2+(0.05/A54)^2+(0.06/5)^2+(0.01/0.8)^2+(J54/I54)^2+(0.05/G54)^2)</f>
        <v>1.0717628739385012</v>
      </c>
      <c r="U54" s="3">
        <f aca="true" t="shared" si="12" ref="U54:U75">S54*2*PI()*B54*1000000</f>
        <v>597321483.2025393</v>
      </c>
      <c r="V54" s="3">
        <f aca="true" t="shared" si="13" ref="V54:V69">1/0.0000000015+1000000*B54*2*PI()</f>
        <v>792330372.8102584</v>
      </c>
      <c r="W54" s="3">
        <f aca="true" t="shared" si="14" ref="W54:W76">(C54/2/(A54*0.0001))*(S54+0.82)*1000000</f>
        <v>139333333333.33334</v>
      </c>
      <c r="X54" s="3"/>
      <c r="Z54" s="10">
        <f aca="true" t="shared" si="15" ref="Z54:Z75">E54/K54</f>
        <v>0.287</v>
      </c>
      <c r="AA54" s="3">
        <f aca="true" t="shared" si="16" ref="AA54:AA74">(F54/E54+L54/K54)*Z54</f>
        <v>0.02208200337054513</v>
      </c>
    </row>
    <row r="55" spans="1:27" ht="12.75">
      <c r="A55">
        <v>0.5</v>
      </c>
      <c r="B55" s="1">
        <v>30</v>
      </c>
      <c r="C55" s="10">
        <v>2.5</v>
      </c>
      <c r="D55" s="10">
        <v>0.05</v>
      </c>
      <c r="E55" s="3">
        <f t="shared" si="6"/>
        <v>20499999999.999996</v>
      </c>
      <c r="F55" s="3">
        <f t="shared" si="7"/>
        <v>739138011.4701176</v>
      </c>
      <c r="G55" s="12">
        <v>1.02</v>
      </c>
      <c r="H55" s="1">
        <v>30</v>
      </c>
      <c r="I55" s="10">
        <v>2.32</v>
      </c>
      <c r="J55" s="10">
        <v>0.12</v>
      </c>
      <c r="K55" s="3">
        <f t="shared" si="8"/>
        <v>56862745098.03921</v>
      </c>
      <c r="L55" s="3">
        <f t="shared" si="5"/>
        <v>3400081415.674923</v>
      </c>
      <c r="M55" s="11">
        <v>2</v>
      </c>
      <c r="N55" s="10">
        <v>4.2</v>
      </c>
      <c r="O55" s="10">
        <v>0.04</v>
      </c>
      <c r="P55" s="3">
        <f t="shared" si="9"/>
        <v>52500000000</v>
      </c>
      <c r="Q55" s="3"/>
      <c r="S55" s="10">
        <f t="shared" si="10"/>
        <v>2.6683453237410073</v>
      </c>
      <c r="T55" s="3">
        <f t="shared" si="11"/>
        <v>0.33517814558100023</v>
      </c>
      <c r="U55" s="3">
        <f t="shared" si="12"/>
        <v>502971243.9783256</v>
      </c>
      <c r="V55" s="3">
        <f t="shared" si="13"/>
        <v>855162225.8820542</v>
      </c>
      <c r="W55" s="3">
        <f t="shared" si="14"/>
        <v>87208633093.52518</v>
      </c>
      <c r="X55" s="3"/>
      <c r="Z55" s="10">
        <f t="shared" si="15"/>
        <v>0.36051724137931035</v>
      </c>
      <c r="AA55" s="3">
        <f t="shared" si="16"/>
        <v>0.03455559488952737</v>
      </c>
    </row>
    <row r="56" spans="1:27" ht="12.75">
      <c r="A56">
        <v>0.5</v>
      </c>
      <c r="B56" s="1">
        <v>40</v>
      </c>
      <c r="C56" s="10">
        <v>2.32</v>
      </c>
      <c r="D56" s="10">
        <v>0.04</v>
      </c>
      <c r="E56" s="3">
        <f t="shared" si="6"/>
        <v>19023999999.999996</v>
      </c>
      <c r="F56" s="3">
        <f t="shared" si="7"/>
        <v>658259309.3910636</v>
      </c>
      <c r="G56" s="12">
        <v>1.02</v>
      </c>
      <c r="H56" s="1">
        <v>40</v>
      </c>
      <c r="I56" s="10">
        <v>1.76</v>
      </c>
      <c r="J56" s="10">
        <v>0.04</v>
      </c>
      <c r="K56" s="3">
        <f t="shared" si="8"/>
        <v>43137254901.96078</v>
      </c>
      <c r="L56" s="3">
        <f t="shared" si="5"/>
        <v>1623548356.430153</v>
      </c>
      <c r="M56" s="11">
        <v>2</v>
      </c>
      <c r="N56" s="10">
        <v>3.28</v>
      </c>
      <c r="O56" s="10">
        <v>0.04</v>
      </c>
      <c r="P56" s="3">
        <f t="shared" si="9"/>
        <v>40999999999.99999</v>
      </c>
      <c r="Q56" s="3"/>
      <c r="S56" s="10">
        <f t="shared" si="10"/>
        <v>1.65470398277718</v>
      </c>
      <c r="T56" s="3">
        <f t="shared" si="11"/>
        <v>0.1923800013952818</v>
      </c>
      <c r="U56" s="3">
        <f t="shared" si="12"/>
        <v>415872470.0926848</v>
      </c>
      <c r="V56" s="3">
        <f t="shared" si="13"/>
        <v>917994078.95385</v>
      </c>
      <c r="W56" s="3">
        <f t="shared" si="14"/>
        <v>57413132400.430565</v>
      </c>
      <c r="X56" s="3"/>
      <c r="Z56" s="10">
        <f t="shared" si="15"/>
        <v>0.44101090909090906</v>
      </c>
      <c r="AA56" s="3">
        <f t="shared" si="16"/>
        <v>0.031857888248491915</v>
      </c>
    </row>
    <row r="57" spans="1:27" ht="12.75">
      <c r="A57">
        <v>1</v>
      </c>
      <c r="B57" s="1">
        <v>50</v>
      </c>
      <c r="C57" s="10">
        <v>4</v>
      </c>
      <c r="D57" s="10">
        <v>0.05</v>
      </c>
      <c r="E57" s="3">
        <f t="shared" si="6"/>
        <v>16399999999.999998</v>
      </c>
      <c r="F57" s="3">
        <f t="shared" si="7"/>
        <v>532999999.99999994</v>
      </c>
      <c r="G57" s="12">
        <v>2</v>
      </c>
      <c r="H57" s="1">
        <v>50</v>
      </c>
      <c r="I57" s="10">
        <v>3.08</v>
      </c>
      <c r="J57" s="10">
        <v>0.04</v>
      </c>
      <c r="K57" s="3">
        <f t="shared" si="8"/>
        <v>38500000000</v>
      </c>
      <c r="L57" s="3">
        <f t="shared" si="5"/>
        <v>1258580549.666965</v>
      </c>
      <c r="M57" s="11">
        <v>2</v>
      </c>
      <c r="N57" s="10">
        <v>2.8</v>
      </c>
      <c r="O57" s="10">
        <v>0.04</v>
      </c>
      <c r="P57" s="3">
        <f t="shared" si="9"/>
        <v>34999999999.99999</v>
      </c>
      <c r="Q57" s="3"/>
      <c r="S57" s="10">
        <f t="shared" si="10"/>
        <v>1.7967479674796747</v>
      </c>
      <c r="T57" s="3">
        <f t="shared" si="11"/>
        <v>0.11003027692234002</v>
      </c>
      <c r="U57" s="3">
        <f t="shared" si="12"/>
        <v>564465021.4986539</v>
      </c>
      <c r="V57" s="3">
        <f t="shared" si="13"/>
        <v>980825932.025646</v>
      </c>
      <c r="W57" s="3">
        <f t="shared" si="14"/>
        <v>52334959349.5935</v>
      </c>
      <c r="X57" s="3"/>
      <c r="Z57" s="10">
        <f t="shared" si="15"/>
        <v>0.42597402597402595</v>
      </c>
      <c r="AA57" s="3">
        <f t="shared" si="16"/>
        <v>0.02776941879881142</v>
      </c>
    </row>
    <row r="58" spans="1:27" ht="12.75">
      <c r="A58">
        <v>1</v>
      </c>
      <c r="B58" s="1">
        <v>100</v>
      </c>
      <c r="C58" s="10">
        <v>2.44</v>
      </c>
      <c r="D58" s="10">
        <v>0.05</v>
      </c>
      <c r="E58" s="3">
        <f t="shared" si="6"/>
        <v>10003999999.999998</v>
      </c>
      <c r="F58" s="3">
        <f t="shared" si="7"/>
        <v>363451529.64322484</v>
      </c>
      <c r="G58" s="12">
        <v>3</v>
      </c>
      <c r="H58" s="1">
        <v>100</v>
      </c>
      <c r="I58" s="10">
        <v>2.56</v>
      </c>
      <c r="J58" s="10">
        <v>0.04</v>
      </c>
      <c r="K58" s="3">
        <f t="shared" si="8"/>
        <v>21333333333.333332</v>
      </c>
      <c r="L58" s="3">
        <f t="shared" si="5"/>
        <v>721603153.4791898</v>
      </c>
      <c r="M58" s="11">
        <v>2</v>
      </c>
      <c r="N58" s="10">
        <v>1.44</v>
      </c>
      <c r="O58" s="10">
        <v>0.04</v>
      </c>
      <c r="P58" s="3">
        <f t="shared" si="9"/>
        <v>17999999999.999996</v>
      </c>
      <c r="Q58" s="3"/>
      <c r="S58" s="10">
        <f t="shared" si="10"/>
        <v>1.4280672268907566</v>
      </c>
      <c r="T58" s="3">
        <f t="shared" si="11"/>
        <v>0.08735853170954708</v>
      </c>
      <c r="U58" s="3">
        <f t="shared" si="12"/>
        <v>897281101.7664698</v>
      </c>
      <c r="V58" s="3">
        <f t="shared" si="13"/>
        <v>1294985197.3846252</v>
      </c>
      <c r="W58" s="3">
        <f t="shared" si="14"/>
        <v>27426420168.06723</v>
      </c>
      <c r="X58" s="3"/>
      <c r="Z58" s="10">
        <f t="shared" si="15"/>
        <v>0.46893749999999995</v>
      </c>
      <c r="AA58" s="3">
        <f t="shared" si="16"/>
        <v>0.03289867070755652</v>
      </c>
    </row>
    <row r="59" spans="1:27" ht="12.75">
      <c r="A59">
        <v>1</v>
      </c>
      <c r="B59" s="1">
        <v>200</v>
      </c>
      <c r="C59" s="10">
        <v>1.36</v>
      </c>
      <c r="D59" s="10">
        <v>0.05</v>
      </c>
      <c r="E59" s="3">
        <f t="shared" si="6"/>
        <v>5576000000</v>
      </c>
      <c r="F59" s="3">
        <f t="shared" si="7"/>
        <v>264589490.34305954</v>
      </c>
      <c r="G59" s="12">
        <v>7.6</v>
      </c>
      <c r="H59" s="1">
        <v>200</v>
      </c>
      <c r="I59" s="10">
        <v>3.72</v>
      </c>
      <c r="J59" s="10">
        <v>0.06</v>
      </c>
      <c r="K59" s="3">
        <f t="shared" si="8"/>
        <v>12236842105.263157</v>
      </c>
      <c r="L59" s="3">
        <f t="shared" si="5"/>
        <v>416797994.0775099</v>
      </c>
      <c r="M59" s="11">
        <v>2</v>
      </c>
      <c r="N59" s="10">
        <v>0.92</v>
      </c>
      <c r="O59" s="10">
        <v>0.04</v>
      </c>
      <c r="P59" s="3">
        <f t="shared" si="9"/>
        <v>11500000000</v>
      </c>
      <c r="Q59" s="3"/>
      <c r="S59" s="10">
        <f t="shared" si="10"/>
        <v>1.5303022974607017</v>
      </c>
      <c r="T59" s="3">
        <f t="shared" si="11"/>
        <v>0.10214491951762415</v>
      </c>
      <c r="U59" s="3">
        <f t="shared" si="12"/>
        <v>1923034582.189649</v>
      </c>
      <c r="V59" s="3">
        <f t="shared" si="13"/>
        <v>1923303728.102584</v>
      </c>
      <c r="W59" s="3">
        <f t="shared" si="14"/>
        <v>15982055622.73277</v>
      </c>
      <c r="X59" s="3"/>
      <c r="Z59" s="10">
        <f t="shared" si="15"/>
        <v>0.4556731182795699</v>
      </c>
      <c r="AA59" s="3">
        <f t="shared" si="16"/>
        <v>0.03714300863631628</v>
      </c>
    </row>
    <row r="60" spans="1:27" ht="12.75">
      <c r="A60">
        <v>1</v>
      </c>
      <c r="B60" s="1">
        <v>500</v>
      </c>
      <c r="C60" s="10">
        <v>0.6</v>
      </c>
      <c r="D60" s="10">
        <v>0.05</v>
      </c>
      <c r="E60" s="3">
        <f t="shared" si="6"/>
        <v>2459999999.9999995</v>
      </c>
      <c r="F60" s="3">
        <f t="shared" si="7"/>
        <v>217879416.1916173</v>
      </c>
      <c r="G60" s="12">
        <v>7.6</v>
      </c>
      <c r="H60" s="1">
        <v>500</v>
      </c>
      <c r="I60" s="10">
        <v>2.48</v>
      </c>
      <c r="J60" s="10">
        <v>0.04</v>
      </c>
      <c r="K60" s="3">
        <f t="shared" si="8"/>
        <v>8157894736.842104</v>
      </c>
      <c r="L60" s="3">
        <f t="shared" si="5"/>
        <v>277865329.3850066</v>
      </c>
      <c r="M60" s="11">
        <v>2</v>
      </c>
      <c r="N60" s="10">
        <v>0.6</v>
      </c>
      <c r="O60" s="10">
        <v>0.04</v>
      </c>
      <c r="P60" s="3">
        <f t="shared" si="9"/>
        <v>7499999999.999999</v>
      </c>
      <c r="Q60" s="3"/>
      <c r="S60" s="10">
        <f t="shared" si="10"/>
        <v>4.163846153846156</v>
      </c>
      <c r="T60" s="3">
        <f t="shared" si="11"/>
        <v>0.4173852900166993</v>
      </c>
      <c r="U60" s="3">
        <f t="shared" si="12"/>
        <v>13081108487.6012</v>
      </c>
      <c r="V60" s="3">
        <f t="shared" si="13"/>
        <v>3808259320.2564597</v>
      </c>
      <c r="W60" s="3">
        <f t="shared" si="14"/>
        <v>14951538461.538465</v>
      </c>
      <c r="X60" s="3"/>
      <c r="Z60" s="10">
        <f t="shared" si="15"/>
        <v>0.3015483870967742</v>
      </c>
      <c r="AA60" s="3">
        <f t="shared" si="16"/>
        <v>0.036978812282953674</v>
      </c>
    </row>
    <row r="61" spans="1:27" ht="12.75">
      <c r="A61">
        <v>6.1</v>
      </c>
      <c r="B61" s="1">
        <v>800</v>
      </c>
      <c r="C61" s="10">
        <v>2.48</v>
      </c>
      <c r="D61" s="10">
        <v>0.04</v>
      </c>
      <c r="E61" s="3">
        <f t="shared" si="6"/>
        <v>1666885245.9016395</v>
      </c>
      <c r="F61" s="3">
        <f t="shared" si="7"/>
        <v>56775630.58122496</v>
      </c>
      <c r="G61" s="12">
        <v>6.1</v>
      </c>
      <c r="H61" s="1">
        <v>800</v>
      </c>
      <c r="I61" s="10">
        <v>1.68</v>
      </c>
      <c r="J61" s="10">
        <v>0.04</v>
      </c>
      <c r="K61" s="3">
        <f t="shared" si="8"/>
        <v>6885245901.639344</v>
      </c>
      <c r="L61" s="3">
        <f t="shared" si="5"/>
        <v>263705225.80456254</v>
      </c>
      <c r="M61" s="11"/>
      <c r="N61" s="10"/>
      <c r="O61" s="10"/>
      <c r="P61" s="3"/>
      <c r="Q61" s="3"/>
      <c r="S61" s="10">
        <f t="shared" si="10"/>
        <v>7.958000000000001</v>
      </c>
      <c r="T61" s="3">
        <f t="shared" si="11"/>
        <v>0.28266717265669394</v>
      </c>
      <c r="U61" s="3">
        <f t="shared" si="12"/>
        <v>40001270939.62813</v>
      </c>
      <c r="V61" s="3">
        <f t="shared" si="13"/>
        <v>5693214912.410336</v>
      </c>
      <c r="W61" s="3">
        <f t="shared" si="14"/>
        <v>17843803278.688526</v>
      </c>
      <c r="X61" s="3"/>
      <c r="Z61" s="10">
        <f t="shared" si="15"/>
        <v>0.2420952380952381</v>
      </c>
      <c r="AA61" s="3">
        <f t="shared" si="16"/>
        <v>0.017518242882308768</v>
      </c>
    </row>
    <row r="62" spans="1:27" ht="12.75">
      <c r="A62">
        <v>6.1</v>
      </c>
      <c r="B62" s="1">
        <v>900</v>
      </c>
      <c r="C62" s="10">
        <v>2.2</v>
      </c>
      <c r="D62" s="10">
        <v>0.04</v>
      </c>
      <c r="E62" s="3">
        <f t="shared" si="6"/>
        <v>1478688524.5901642</v>
      </c>
      <c r="F62" s="3">
        <f t="shared" si="7"/>
        <v>51871805.68161077</v>
      </c>
      <c r="G62" s="12">
        <v>6.1</v>
      </c>
      <c r="H62" s="1">
        <v>900</v>
      </c>
      <c r="I62" s="10">
        <v>1.52</v>
      </c>
      <c r="J62" s="10">
        <v>0.04</v>
      </c>
      <c r="K62" s="3">
        <f>I62/2/(G62*0.0001/5000000)</f>
        <v>6229508196.721312</v>
      </c>
      <c r="L62" s="3">
        <f t="shared" si="5"/>
        <v>248597247.04612935</v>
      </c>
      <c r="M62" s="11"/>
      <c r="N62" s="10"/>
      <c r="O62" s="10"/>
      <c r="P62" s="3"/>
      <c r="Q62" s="3"/>
      <c r="S62" s="10">
        <f t="shared" si="10"/>
        <v>8.523529411764708</v>
      </c>
      <c r="T62" s="3">
        <f t="shared" si="11"/>
        <v>0.3254293986832331</v>
      </c>
      <c r="U62" s="3">
        <f t="shared" si="12"/>
        <v>48199423288.78176</v>
      </c>
      <c r="V62" s="3">
        <f t="shared" si="13"/>
        <v>6321533443.128295</v>
      </c>
      <c r="W62" s="3">
        <f t="shared" si="14"/>
        <v>16848987463.838</v>
      </c>
      <c r="X62" s="3"/>
      <c r="Z62" s="10"/>
      <c r="AA62" s="3"/>
    </row>
    <row r="63" spans="1:27" ht="12.75">
      <c r="A63">
        <v>1</v>
      </c>
      <c r="B63" s="1">
        <v>1000</v>
      </c>
      <c r="C63" s="10">
        <v>0.28</v>
      </c>
      <c r="D63" s="10">
        <v>0.02</v>
      </c>
      <c r="E63" s="3">
        <f t="shared" si="6"/>
        <v>1148000000</v>
      </c>
      <c r="F63" s="3">
        <f t="shared" si="7"/>
        <v>88938819.42099299</v>
      </c>
      <c r="G63" s="12">
        <v>6.1</v>
      </c>
      <c r="H63" s="1">
        <v>1000</v>
      </c>
      <c r="I63" s="10">
        <v>1.4</v>
      </c>
      <c r="J63" s="10">
        <v>0.04</v>
      </c>
      <c r="K63" s="3">
        <f t="shared" si="8"/>
        <v>5737704918.032787</v>
      </c>
      <c r="L63" s="3">
        <f t="shared" si="5"/>
        <v>237704918.03278688</v>
      </c>
      <c r="M63" s="11">
        <v>2</v>
      </c>
      <c r="N63" s="10">
        <v>0.52</v>
      </c>
      <c r="O63" s="10">
        <v>0.04</v>
      </c>
      <c r="P63" s="3">
        <f t="shared" si="9"/>
        <v>6500000000</v>
      </c>
      <c r="Q63" s="3"/>
      <c r="S63" s="10">
        <f t="shared" si="10"/>
        <v>18.18</v>
      </c>
      <c r="T63" s="3">
        <f t="shared" si="11"/>
        <v>1.7040589865180764</v>
      </c>
      <c r="U63" s="3">
        <f t="shared" si="12"/>
        <v>114228308884.52487</v>
      </c>
      <c r="V63" s="3">
        <f t="shared" si="13"/>
        <v>6949851973.846253</v>
      </c>
      <c r="W63" s="3">
        <f t="shared" si="14"/>
        <v>26600000000</v>
      </c>
      <c r="X63" s="3"/>
      <c r="Z63" s="10">
        <f t="shared" si="15"/>
        <v>0.20007999999999998</v>
      </c>
      <c r="AA63" s="3">
        <f t="shared" si="16"/>
        <v>0.02378979424194449</v>
      </c>
    </row>
    <row r="64" spans="1:27" ht="12.75">
      <c r="A64">
        <v>6.1</v>
      </c>
      <c r="B64" s="1">
        <v>1200</v>
      </c>
      <c r="C64" s="10">
        <v>1.72</v>
      </c>
      <c r="D64" s="10">
        <v>0.04</v>
      </c>
      <c r="E64" s="3">
        <f t="shared" si="6"/>
        <v>1156065573.7704918</v>
      </c>
      <c r="F64" s="3">
        <f t="shared" si="7"/>
        <v>43882289.103500314</v>
      </c>
      <c r="G64" s="12">
        <v>6.1</v>
      </c>
      <c r="H64" s="1">
        <v>1200</v>
      </c>
      <c r="I64" s="10">
        <v>1.28</v>
      </c>
      <c r="J64" s="10">
        <v>0.04</v>
      </c>
      <c r="K64" s="3">
        <f t="shared" si="8"/>
        <v>5245901639.344263</v>
      </c>
      <c r="L64" s="3">
        <f t="shared" si="5"/>
        <v>227248832.14640602</v>
      </c>
      <c r="M64" s="11"/>
      <c r="N64" s="10"/>
      <c r="O64" s="10"/>
      <c r="P64" s="3"/>
      <c r="Q64" s="3"/>
      <c r="S64" s="10">
        <f t="shared" si="10"/>
        <v>11.340000000000003</v>
      </c>
      <c r="T64" s="3"/>
      <c r="U64" s="3">
        <f t="shared" si="12"/>
        <v>85501585660.09982</v>
      </c>
      <c r="V64" s="3">
        <f t="shared" si="13"/>
        <v>8206489035.28217</v>
      </c>
      <c r="W64" s="3">
        <f t="shared" si="14"/>
        <v>17143606557.377058</v>
      </c>
      <c r="X64" s="3"/>
      <c r="Z64" s="10">
        <f t="shared" si="15"/>
        <v>0.220375</v>
      </c>
      <c r="AA64" s="3"/>
    </row>
    <row r="65" spans="1:27" ht="12.75">
      <c r="A65">
        <v>6.1</v>
      </c>
      <c r="B65" s="1">
        <v>1400</v>
      </c>
      <c r="C65" s="10">
        <v>1.48</v>
      </c>
      <c r="D65" s="10">
        <v>0.04</v>
      </c>
      <c r="E65" s="3">
        <f t="shared" si="6"/>
        <v>994754098.3606558</v>
      </c>
      <c r="F65" s="3">
        <f t="shared" si="7"/>
        <v>40167133.22825522</v>
      </c>
      <c r="G65" s="12">
        <v>6.1</v>
      </c>
      <c r="H65" s="1">
        <v>1400</v>
      </c>
      <c r="I65" s="10">
        <v>1.16</v>
      </c>
      <c r="J65" s="10">
        <v>0.04</v>
      </c>
      <c r="K65" s="3">
        <f>I65/2/(G65*0.0001/5000000)</f>
        <v>4754098360.655738</v>
      </c>
      <c r="L65" s="3">
        <f t="shared" si="5"/>
        <v>217291974.5497028</v>
      </c>
      <c r="M65" s="11"/>
      <c r="N65" s="10"/>
      <c r="O65" s="10"/>
      <c r="P65" s="3"/>
      <c r="Q65" s="3"/>
      <c r="S65" s="10">
        <f t="shared" si="10"/>
        <v>14.332499999999998</v>
      </c>
      <c r="T65" s="3">
        <f t="shared" si="11"/>
        <v>0.6954059452951196</v>
      </c>
      <c r="U65" s="3">
        <f t="shared" si="12"/>
        <v>126075254781.21198</v>
      </c>
      <c r="V65" s="3">
        <f t="shared" si="13"/>
        <v>9463126096.718086</v>
      </c>
      <c r="W65" s="3">
        <f t="shared" si="14"/>
        <v>18381721311.47541</v>
      </c>
      <c r="X65" s="3"/>
      <c r="Z65" s="10"/>
      <c r="AA65" s="3"/>
    </row>
    <row r="66" spans="1:27" ht="12.75">
      <c r="A66">
        <v>6.05</v>
      </c>
      <c r="B66" s="1">
        <v>1800</v>
      </c>
      <c r="C66" s="10">
        <v>1.2</v>
      </c>
      <c r="D66" s="10">
        <v>0.04</v>
      </c>
      <c r="E66" s="3">
        <f>C66/2/(A66*0.0001/820000)</f>
        <v>813223140.4958678</v>
      </c>
      <c r="F66" s="3">
        <f t="shared" si="7"/>
        <v>36469327.99537337</v>
      </c>
      <c r="G66" s="12">
        <v>6.1</v>
      </c>
      <c r="H66" s="1">
        <v>1800</v>
      </c>
      <c r="I66" s="10">
        <v>1.16</v>
      </c>
      <c r="J66" s="10">
        <v>0.04</v>
      </c>
      <c r="K66" s="3">
        <f>I66/2/(G66*0.0001/5000000)</f>
        <v>4754098360.655738</v>
      </c>
      <c r="L66" s="3">
        <f t="shared" si="5"/>
        <v>217291974.5497028</v>
      </c>
      <c r="M66" s="11"/>
      <c r="N66" s="10"/>
      <c r="O66" s="10"/>
      <c r="P66" s="3"/>
      <c r="Q66" s="3"/>
      <c r="S66" s="10">
        <f t="shared" si="10"/>
        <v>96.31655629139057</v>
      </c>
      <c r="T66" s="3">
        <f t="shared" si="11"/>
        <v>5.0379261542994405</v>
      </c>
      <c r="U66" s="3"/>
      <c r="V66" s="3"/>
      <c r="W66" s="3"/>
      <c r="X66" s="3"/>
      <c r="Z66" s="10"/>
      <c r="AA66" s="3"/>
    </row>
    <row r="67" spans="1:27" ht="12.75">
      <c r="A67">
        <v>6.05</v>
      </c>
      <c r="B67" s="1">
        <v>1900</v>
      </c>
      <c r="C67" s="10">
        <v>1.12</v>
      </c>
      <c r="D67" s="10">
        <v>0.04</v>
      </c>
      <c r="E67" s="3">
        <f>C67/2/(A67*0.0001/820000)</f>
        <v>759008264.46281</v>
      </c>
      <c r="F67" s="3">
        <f t="shared" si="7"/>
        <v>35401940.43820932</v>
      </c>
      <c r="G67" s="12">
        <v>6.05</v>
      </c>
      <c r="H67" s="1">
        <v>1900</v>
      </c>
      <c r="I67" s="10">
        <v>1.06</v>
      </c>
      <c r="J67" s="10">
        <v>0.02</v>
      </c>
      <c r="K67" s="3">
        <f>I67/2/(G67*0.0001/5000000)</f>
        <v>4380165289.256199</v>
      </c>
      <c r="L67" s="3">
        <f t="shared" si="5"/>
        <v>155233365.35273296</v>
      </c>
      <c r="M67" s="11"/>
      <c r="N67" s="10"/>
      <c r="O67" s="10"/>
      <c r="P67" s="3"/>
      <c r="Q67" s="3"/>
      <c r="S67" s="10">
        <f t="shared" si="10"/>
        <v>73.02666666666657</v>
      </c>
      <c r="T67" s="3">
        <f t="shared" si="11"/>
        <v>3.3211974604514727</v>
      </c>
      <c r="U67" s="3"/>
      <c r="V67" s="3"/>
      <c r="W67" s="3"/>
      <c r="X67" s="3"/>
      <c r="Z67" s="10"/>
      <c r="AA67" s="3"/>
    </row>
    <row r="68" spans="1:27" ht="12.75">
      <c r="A68">
        <v>6.1</v>
      </c>
      <c r="B68" s="1">
        <v>1950</v>
      </c>
      <c r="C68" s="10">
        <v>1.08</v>
      </c>
      <c r="D68" s="10">
        <v>0.04</v>
      </c>
      <c r="E68" s="3">
        <f>C68/2/(A68*0.0001/820000)</f>
        <v>725901639.3442624</v>
      </c>
      <c r="F68" s="3">
        <f>E68*SQRT((D68/C68)^2+(0.06/2)^2)</f>
        <v>34598501.67556442</v>
      </c>
      <c r="G68" s="12">
        <v>6.1</v>
      </c>
      <c r="H68" s="1">
        <v>1950</v>
      </c>
      <c r="I68" s="10">
        <v>1.2</v>
      </c>
      <c r="J68" s="10">
        <v>0.04</v>
      </c>
      <c r="K68" s="3">
        <f>I68/2/(G68*0.0001/5000000)</f>
        <v>4918032786.885246</v>
      </c>
      <c r="L68" s="3">
        <f t="shared" si="5"/>
        <v>220551213.88645428</v>
      </c>
      <c r="M68" s="11"/>
      <c r="N68" s="10"/>
      <c r="O68" s="10"/>
      <c r="P68" s="3"/>
      <c r="Q68" s="3"/>
      <c r="S68" s="10">
        <f t="shared" si="10"/>
        <v>-42.62000000000003</v>
      </c>
      <c r="T68" s="3">
        <f t="shared" si="11"/>
        <v>-2.3020622829064976</v>
      </c>
      <c r="U68" s="3"/>
      <c r="V68" s="3"/>
      <c r="W68" s="3"/>
      <c r="X68" s="3"/>
      <c r="Z68" s="10"/>
      <c r="AA68" s="3"/>
    </row>
    <row r="69" spans="1:27" ht="12.75">
      <c r="A69">
        <v>1</v>
      </c>
      <c r="B69" s="1">
        <v>2000</v>
      </c>
      <c r="C69" s="10">
        <v>0.175</v>
      </c>
      <c r="D69" s="10">
        <v>0.01</v>
      </c>
      <c r="E69" s="3">
        <f t="shared" si="6"/>
        <v>717499999.9999999</v>
      </c>
      <c r="F69" s="3">
        <f t="shared" si="7"/>
        <v>46306863.69211372</v>
      </c>
      <c r="G69" s="12">
        <v>7.6</v>
      </c>
      <c r="H69" s="1">
        <v>2000</v>
      </c>
      <c r="I69" s="10">
        <v>1.6</v>
      </c>
      <c r="J69" s="10">
        <v>0.04</v>
      </c>
      <c r="K69" s="3">
        <f t="shared" si="8"/>
        <v>5263157894.736842</v>
      </c>
      <c r="L69" s="3">
        <f t="shared" si="5"/>
        <v>205532886.20806983</v>
      </c>
      <c r="M69" s="11">
        <v>2</v>
      </c>
      <c r="N69" s="10">
        <v>0.44</v>
      </c>
      <c r="O69" s="10">
        <v>0.04</v>
      </c>
      <c r="P69" s="3">
        <f t="shared" si="9"/>
        <v>5499999999.999999</v>
      </c>
      <c r="Q69" s="3"/>
      <c r="S69" s="10">
        <f t="shared" si="10"/>
        <v>-25.590370370370348</v>
      </c>
      <c r="T69" s="3">
        <f t="shared" si="11"/>
        <v>-2.099945024027719</v>
      </c>
      <c r="U69" s="3">
        <f t="shared" si="12"/>
        <v>-321578078232.7896</v>
      </c>
      <c r="V69" s="3">
        <f t="shared" si="13"/>
        <v>13233037281.025839</v>
      </c>
      <c r="W69" s="3">
        <f t="shared" si="14"/>
        <v>-21674074074.07405</v>
      </c>
      <c r="X69" s="3"/>
      <c r="Z69" s="10">
        <f t="shared" si="15"/>
        <v>0.13632499999999997</v>
      </c>
      <c r="AA69" s="3">
        <f t="shared" si="16"/>
        <v>0.01412196553684148</v>
      </c>
    </row>
    <row r="70" spans="1:27" ht="12.75">
      <c r="A70">
        <v>6.05</v>
      </c>
      <c r="B70" s="1">
        <v>2100</v>
      </c>
      <c r="C70" s="10">
        <v>1</v>
      </c>
      <c r="D70" s="10">
        <v>0.04</v>
      </c>
      <c r="E70" s="3">
        <f t="shared" si="6"/>
        <v>677685950.4132233</v>
      </c>
      <c r="F70" s="3">
        <f t="shared" si="7"/>
        <v>33884297.52066117</v>
      </c>
      <c r="G70" s="12">
        <v>6.05</v>
      </c>
      <c r="H70" s="1">
        <v>2100</v>
      </c>
      <c r="I70" s="10">
        <v>1.08</v>
      </c>
      <c r="J70" s="10">
        <v>0.04</v>
      </c>
      <c r="K70" s="3">
        <f t="shared" si="8"/>
        <v>4462809917.355372</v>
      </c>
      <c r="L70" s="3">
        <f t="shared" si="5"/>
        <v>212709998.20695725</v>
      </c>
      <c r="M70" s="11"/>
      <c r="N70" s="10"/>
      <c r="O70" s="10"/>
      <c r="P70" s="3"/>
      <c r="Q70" s="3"/>
      <c r="S70" s="10">
        <f t="shared" si="10"/>
        <v>-57.25000000000001</v>
      </c>
      <c r="T70" s="3">
        <f t="shared" si="11"/>
        <v>-3.34243661208849</v>
      </c>
      <c r="U70" s="3"/>
      <c r="V70" s="3"/>
      <c r="W70" s="3"/>
      <c r="X70" s="3"/>
      <c r="Z70" s="10"/>
      <c r="AA70" s="3"/>
    </row>
    <row r="71" spans="1:27" ht="12.75">
      <c r="A71">
        <v>6.05</v>
      </c>
      <c r="B71" s="1">
        <v>2300</v>
      </c>
      <c r="C71" s="10">
        <v>0.96</v>
      </c>
      <c r="D71" s="10">
        <v>0.04</v>
      </c>
      <c r="E71" s="3">
        <f t="shared" si="6"/>
        <v>650578512.3966943</v>
      </c>
      <c r="F71" s="3">
        <f t="shared" si="7"/>
        <v>33402699.838980444</v>
      </c>
      <c r="G71" s="12">
        <v>6.05</v>
      </c>
      <c r="H71" s="1">
        <v>2300</v>
      </c>
      <c r="I71" s="10">
        <v>1.04</v>
      </c>
      <c r="J71" s="10">
        <v>0.04</v>
      </c>
      <c r="K71" s="3">
        <f t="shared" si="8"/>
        <v>4297520661.157025</v>
      </c>
      <c r="L71" s="3">
        <f t="shared" si="5"/>
        <v>209624315.53702736</v>
      </c>
      <c r="M71" s="11"/>
      <c r="N71" s="10"/>
      <c r="O71" s="10"/>
      <c r="P71" s="3"/>
      <c r="Q71" s="3"/>
      <c r="S71" s="10">
        <f t="shared" si="10"/>
        <v>-55.160000000000004</v>
      </c>
      <c r="T71" s="3">
        <f t="shared" si="11"/>
        <v>-3.333532771128213</v>
      </c>
      <c r="U71" s="3"/>
      <c r="V71" s="3"/>
      <c r="W71" s="3"/>
      <c r="X71" s="3"/>
      <c r="Z71" s="10"/>
      <c r="AA71" s="3"/>
    </row>
    <row r="72" spans="1:27" ht="12.75">
      <c r="A72">
        <v>6.05</v>
      </c>
      <c r="B72" s="1">
        <v>2500</v>
      </c>
      <c r="C72" s="10">
        <v>0.88</v>
      </c>
      <c r="D72" s="10">
        <v>0.02</v>
      </c>
      <c r="E72" s="3">
        <f t="shared" si="6"/>
        <v>596363636.3636365</v>
      </c>
      <c r="F72" s="3">
        <f t="shared" si="7"/>
        <v>22445220.583771575</v>
      </c>
      <c r="G72" s="12">
        <v>6.05</v>
      </c>
      <c r="H72" s="1">
        <v>2500</v>
      </c>
      <c r="I72" s="10">
        <v>0.96</v>
      </c>
      <c r="J72" s="10">
        <v>0.04</v>
      </c>
      <c r="K72" s="3">
        <f>I72/2/(G72*0.0001/5000000)</f>
        <v>3966942148.7603307</v>
      </c>
      <c r="L72" s="3">
        <f t="shared" si="5"/>
        <v>203674999.01817343</v>
      </c>
      <c r="M72" s="11"/>
      <c r="N72" s="10"/>
      <c r="O72" s="10"/>
      <c r="P72" s="3"/>
      <c r="Q72" s="3"/>
      <c r="S72" s="10">
        <f t="shared" si="10"/>
        <v>-50.980000000000004</v>
      </c>
      <c r="T72" s="3">
        <f t="shared" si="11"/>
        <v>-2.643839082782928</v>
      </c>
      <c r="U72" s="3"/>
      <c r="V72" s="3"/>
      <c r="W72" s="3"/>
      <c r="X72" s="3"/>
      <c r="Z72" s="10"/>
      <c r="AA72" s="3"/>
    </row>
    <row r="73" spans="1:27" ht="12.75">
      <c r="A73">
        <v>1</v>
      </c>
      <c r="B73" s="1">
        <v>5000</v>
      </c>
      <c r="C73" s="10">
        <v>0.08</v>
      </c>
      <c r="D73" s="10">
        <v>0.008</v>
      </c>
      <c r="E73" s="3">
        <f t="shared" si="6"/>
        <v>327999999.99999994</v>
      </c>
      <c r="F73" s="3">
        <f t="shared" si="7"/>
        <v>34244205.3492266</v>
      </c>
      <c r="G73" s="12">
        <v>7.6</v>
      </c>
      <c r="H73" s="1">
        <v>5000</v>
      </c>
      <c r="I73" s="10">
        <v>0.84</v>
      </c>
      <c r="J73" s="10">
        <v>0.04</v>
      </c>
      <c r="K73" s="3">
        <f t="shared" si="8"/>
        <v>2763157894.7368417</v>
      </c>
      <c r="L73" s="3">
        <f t="shared" si="5"/>
        <v>155513847.57218114</v>
      </c>
      <c r="M73" s="11">
        <v>2</v>
      </c>
      <c r="N73" s="10">
        <v>0.24</v>
      </c>
      <c r="O73" s="10">
        <v>0.04</v>
      </c>
      <c r="P73" s="3">
        <f t="shared" si="9"/>
        <v>2999999999.9999995</v>
      </c>
      <c r="Q73" s="3"/>
      <c r="S73" s="10">
        <f t="shared" si="10"/>
        <v>-15.954482758620692</v>
      </c>
      <c r="T73" s="3">
        <f t="shared" si="11"/>
        <v>-1.961240525343562</v>
      </c>
      <c r="U73" s="3">
        <f t="shared" si="12"/>
        <v>-501224858263.0778</v>
      </c>
      <c r="V73" s="3">
        <f>1/0.0000000015+1000000*B73*2*PI()</f>
        <v>32082593202.564598</v>
      </c>
      <c r="W73" s="3">
        <f t="shared" si="14"/>
        <v>-6053793103.448277</v>
      </c>
      <c r="X73" s="3"/>
      <c r="Z73" s="10">
        <f t="shared" si="15"/>
        <v>0.1187047619047619</v>
      </c>
      <c r="AA73" s="3">
        <f t="shared" si="16"/>
        <v>0.019073987664101722</v>
      </c>
    </row>
    <row r="74" spans="1:27" ht="12.75">
      <c r="A74">
        <v>1</v>
      </c>
      <c r="B74" s="1">
        <v>10000</v>
      </c>
      <c r="C74" s="10">
        <v>0.04</v>
      </c>
      <c r="D74" s="10">
        <v>0.008</v>
      </c>
      <c r="E74" s="3">
        <f t="shared" si="6"/>
        <v>163999999.99999997</v>
      </c>
      <c r="F74" s="3">
        <f t="shared" si="7"/>
        <v>33166947.40249696</v>
      </c>
      <c r="G74" s="12">
        <v>7.6</v>
      </c>
      <c r="H74" s="1">
        <v>10000</v>
      </c>
      <c r="I74" s="10">
        <v>0.44</v>
      </c>
      <c r="J74" s="10">
        <v>0.04</v>
      </c>
      <c r="K74" s="3">
        <f t="shared" si="8"/>
        <v>1447368421.0526314</v>
      </c>
      <c r="L74" s="3">
        <f t="shared" si="5"/>
        <v>138558316.9723711</v>
      </c>
      <c r="M74" s="11">
        <v>2</v>
      </c>
      <c r="N74" s="10">
        <v>0.12</v>
      </c>
      <c r="O74" s="10">
        <v>0.02</v>
      </c>
      <c r="P74" s="3">
        <f t="shared" si="9"/>
        <v>1499999999.9999998</v>
      </c>
      <c r="Q74" s="3"/>
      <c r="S74" s="10">
        <f t="shared" si="10"/>
        <v>-14.343529411764706</v>
      </c>
      <c r="T74" s="3">
        <f t="shared" si="11"/>
        <v>-3.2426528119166957</v>
      </c>
      <c r="U74" s="3">
        <f t="shared" si="12"/>
        <v>-901230532530.9825</v>
      </c>
      <c r="V74" s="3"/>
      <c r="W74" s="3">
        <f t="shared" si="14"/>
        <v>-2704705882.352941</v>
      </c>
      <c r="Z74" s="10">
        <f t="shared" si="15"/>
        <v>0.1133090909090909</v>
      </c>
      <c r="AA74" s="3">
        <f t="shared" si="16"/>
        <v>0.033762560814329816</v>
      </c>
    </row>
    <row r="75" spans="1:26" ht="12.75">
      <c r="A75">
        <v>7.5</v>
      </c>
      <c r="B75" s="1">
        <v>50000</v>
      </c>
      <c r="C75" s="10">
        <v>0.044</v>
      </c>
      <c r="D75" s="10">
        <v>0.004</v>
      </c>
      <c r="E75" s="3">
        <f t="shared" si="6"/>
        <v>24053333.333333332</v>
      </c>
      <c r="F75" s="3">
        <f t="shared" si="7"/>
        <v>2302654.4836581782</v>
      </c>
      <c r="G75" s="12">
        <v>7.5</v>
      </c>
      <c r="H75" s="1">
        <v>50000</v>
      </c>
      <c r="I75" s="10">
        <v>0.096</v>
      </c>
      <c r="J75" s="10">
        <v>0.004</v>
      </c>
      <c r="K75" s="3">
        <f t="shared" si="8"/>
        <v>320000000</v>
      </c>
      <c r="L75" s="3">
        <f t="shared" si="5"/>
        <v>16429783.254132653</v>
      </c>
      <c r="M75" s="11">
        <v>7.5</v>
      </c>
      <c r="N75" s="10">
        <v>0.08</v>
      </c>
      <c r="O75" s="10">
        <v>0.02</v>
      </c>
      <c r="P75" s="3">
        <f t="shared" si="9"/>
        <v>266666666.6666667</v>
      </c>
      <c r="Q75" s="3"/>
      <c r="S75" s="10">
        <f t="shared" si="10"/>
        <v>-8.536923076923076</v>
      </c>
      <c r="T75" s="3">
        <f t="shared" si="11"/>
        <v>-0.8701680629414746</v>
      </c>
      <c r="U75" s="3">
        <f t="shared" si="12"/>
        <v>-2681953482272.271</v>
      </c>
      <c r="V75" s="3"/>
      <c r="W75" s="3">
        <f t="shared" si="14"/>
        <v>-226363076.92307687</v>
      </c>
      <c r="Z75" s="10">
        <f t="shared" si="15"/>
        <v>0.07516666666666666</v>
      </c>
    </row>
    <row r="76" spans="1:23" ht="12.75">
      <c r="A76">
        <v>1</v>
      </c>
      <c r="B76" s="1">
        <v>100000</v>
      </c>
      <c r="C76" s="10">
        <v>0.006</v>
      </c>
      <c r="D76" s="10">
        <v>0.002</v>
      </c>
      <c r="E76" s="3">
        <f t="shared" si="6"/>
        <v>24599999.999999996</v>
      </c>
      <c r="F76" s="3">
        <f t="shared" si="7"/>
        <v>8233143.0207424415</v>
      </c>
      <c r="G76" s="3"/>
      <c r="U76" s="3"/>
      <c r="V76" s="3"/>
      <c r="W76" s="3">
        <f t="shared" si="14"/>
        <v>24599999.999999996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B31"/>
  <sheetViews>
    <sheetView workbookViewId="0" topLeftCell="E2">
      <selection activeCell="K4" sqref="K4"/>
    </sheetView>
  </sheetViews>
  <sheetFormatPr defaultColWidth="9.140625" defaultRowHeight="12.75"/>
  <cols>
    <col min="1" max="1" width="10.140625" style="0" customWidth="1"/>
    <col min="3" max="3" width="10.57421875" style="0" customWidth="1"/>
    <col min="8" max="8" width="11.8515625" style="0" customWidth="1"/>
    <col min="11" max="11" width="11.00390625" style="0" customWidth="1"/>
    <col min="16" max="16" width="11.28125" style="0" customWidth="1"/>
  </cols>
  <sheetData>
    <row r="4" spans="2:11" ht="12.75">
      <c r="B4" s="7" t="s">
        <v>12</v>
      </c>
      <c r="K4" s="7" t="s">
        <v>21</v>
      </c>
    </row>
    <row r="5" spans="1:14" ht="12.75">
      <c r="A5" t="s">
        <v>25</v>
      </c>
      <c r="C5" s="2"/>
      <c r="G5" t="s">
        <v>26</v>
      </c>
      <c r="K5" t="s">
        <v>30</v>
      </c>
      <c r="N5" t="s">
        <v>26</v>
      </c>
    </row>
    <row r="6" spans="1:27" s="16" customFormat="1" ht="12.75">
      <c r="A6" s="13" t="s">
        <v>28</v>
      </c>
      <c r="B6" s="14" t="s">
        <v>4</v>
      </c>
      <c r="C6" s="15" t="s">
        <v>15</v>
      </c>
      <c r="D6" s="14" t="s">
        <v>9</v>
      </c>
      <c r="E6" s="14" t="s">
        <v>27</v>
      </c>
      <c r="F6" s="14" t="s">
        <v>17</v>
      </c>
      <c r="G6" s="14" t="s">
        <v>23</v>
      </c>
      <c r="H6" s="14" t="s">
        <v>24</v>
      </c>
      <c r="I6" s="14" t="s">
        <v>31</v>
      </c>
      <c r="J6" s="13" t="s">
        <v>13</v>
      </c>
      <c r="K6" s="15" t="s">
        <v>15</v>
      </c>
      <c r="L6" s="14" t="s">
        <v>27</v>
      </c>
      <c r="M6" s="14" t="s">
        <v>17</v>
      </c>
      <c r="N6" s="14" t="s">
        <v>29</v>
      </c>
      <c r="O6" s="14" t="s">
        <v>24</v>
      </c>
      <c r="P6" s="14" t="s">
        <v>31</v>
      </c>
      <c r="Q6" s="14"/>
      <c r="R6" s="14"/>
      <c r="T6" s="14"/>
      <c r="U6" s="14"/>
      <c r="V6" s="14"/>
      <c r="W6" s="14"/>
      <c r="X6" s="14"/>
      <c r="Y6" s="14"/>
      <c r="AA6" s="13"/>
    </row>
    <row r="7" spans="1:28" ht="12.75">
      <c r="A7">
        <v>1.56</v>
      </c>
      <c r="B7" s="1">
        <v>0.01</v>
      </c>
      <c r="C7" s="10">
        <v>8</v>
      </c>
      <c r="D7" s="10">
        <v>0.02</v>
      </c>
      <c r="E7" s="3">
        <f>C7/A7</f>
        <v>5.128205128205128</v>
      </c>
      <c r="F7" s="3">
        <f>E7*SQRT((D7/C7)^2+0.01^2+(0.01/0.82)^2)</f>
        <v>0.08188621206668598</v>
      </c>
      <c r="G7" s="12"/>
      <c r="H7" s="3"/>
      <c r="I7" s="10">
        <v>180</v>
      </c>
      <c r="J7">
        <v>1.54</v>
      </c>
      <c r="K7">
        <v>3.44</v>
      </c>
      <c r="L7" s="3">
        <f aca="true" t="shared" si="0" ref="L7:L30">K7/J7</f>
        <v>2.2337662337662336</v>
      </c>
      <c r="M7" s="3">
        <f aca="true" t="shared" si="1" ref="M7:M30">L7*SQRT((0.02/K7)^2+0.01^2+(0.01/5)^2)</f>
        <v>0.026221985267799976</v>
      </c>
      <c r="N7" s="11"/>
      <c r="O7" s="10"/>
      <c r="P7" s="10"/>
      <c r="Q7" s="3"/>
      <c r="R7" s="3"/>
      <c r="T7" s="10"/>
      <c r="U7" s="3"/>
      <c r="V7" s="3"/>
      <c r="W7" s="3"/>
      <c r="X7" s="3"/>
      <c r="Y7" s="3"/>
      <c r="AA7" s="10"/>
      <c r="AB7" s="3"/>
    </row>
    <row r="8" spans="1:28" ht="12.75">
      <c r="A8">
        <v>1.54</v>
      </c>
      <c r="B8" s="1">
        <v>0.1</v>
      </c>
      <c r="C8" s="10">
        <v>8</v>
      </c>
      <c r="D8" s="10">
        <v>0.02</v>
      </c>
      <c r="E8" s="3">
        <f>C8/A8</f>
        <v>5.194805194805195</v>
      </c>
      <c r="F8" s="3">
        <f>E8*SQRT((D8/C8)^2+0.01^2+(0.01/0.82)^2)</f>
        <v>0.08294966936625334</v>
      </c>
      <c r="G8" s="12"/>
      <c r="H8" s="3"/>
      <c r="I8" s="10">
        <v>180</v>
      </c>
      <c r="J8">
        <v>1.54</v>
      </c>
      <c r="K8">
        <v>3.44</v>
      </c>
      <c r="L8" s="3">
        <f t="shared" si="0"/>
        <v>2.2337662337662336</v>
      </c>
      <c r="M8" s="3">
        <f t="shared" si="1"/>
        <v>0.026221985267799976</v>
      </c>
      <c r="N8" s="11"/>
      <c r="O8" s="10"/>
      <c r="P8" s="10"/>
      <c r="Q8" s="3"/>
      <c r="R8" s="3"/>
      <c r="T8" s="10"/>
      <c r="U8" s="3"/>
      <c r="V8" s="3"/>
      <c r="W8" s="3"/>
      <c r="X8" s="3"/>
      <c r="Y8" s="3"/>
      <c r="AA8" s="10"/>
      <c r="AB8" s="3"/>
    </row>
    <row r="9" spans="1:28" ht="12.75">
      <c r="A9">
        <v>1.54</v>
      </c>
      <c r="B9" s="1">
        <v>0.5</v>
      </c>
      <c r="C9" s="10">
        <v>7.92</v>
      </c>
      <c r="D9" s="10">
        <v>0.02</v>
      </c>
      <c r="E9" s="3">
        <f>C9/A9</f>
        <v>5.142857142857142</v>
      </c>
      <c r="F9" s="3">
        <f>E9*SQRT((D9/C9)^2+0.01^2+(0.01/0.82)^2)</f>
        <v>0.08214060593672287</v>
      </c>
      <c r="G9" s="12"/>
      <c r="H9" s="3"/>
      <c r="I9" s="10">
        <v>180</v>
      </c>
      <c r="J9">
        <v>1.54</v>
      </c>
      <c r="K9">
        <v>3.44</v>
      </c>
      <c r="L9" s="3">
        <f t="shared" si="0"/>
        <v>2.2337662337662336</v>
      </c>
      <c r="M9" s="3">
        <f t="shared" si="1"/>
        <v>0.026221985267799976</v>
      </c>
      <c r="N9" s="11"/>
      <c r="O9" s="10"/>
      <c r="P9" s="10"/>
      <c r="Q9" s="3"/>
      <c r="R9" s="3"/>
      <c r="T9" s="10"/>
      <c r="U9" s="3"/>
      <c r="V9" s="3"/>
      <c r="W9" s="3"/>
      <c r="X9" s="3"/>
      <c r="Y9" s="3"/>
      <c r="AA9" s="10"/>
      <c r="AB9" s="3"/>
    </row>
    <row r="10" spans="1:16" ht="12.75">
      <c r="A10">
        <v>1.54</v>
      </c>
      <c r="B10">
        <v>1</v>
      </c>
      <c r="C10">
        <v>7.92</v>
      </c>
      <c r="D10" s="10">
        <v>0.02</v>
      </c>
      <c r="E10" s="3">
        <f aca="true" t="shared" si="2" ref="E10:E31">C10/A10</f>
        <v>5.142857142857142</v>
      </c>
      <c r="F10" s="3">
        <f aca="true" t="shared" si="3" ref="F10:F31">E10*SQRT((D10/C10)^2+0.01^2+(0.01/0.82)^2)</f>
        <v>0.08214060593672287</v>
      </c>
      <c r="G10" s="12">
        <v>1000</v>
      </c>
      <c r="H10">
        <v>0.5</v>
      </c>
      <c r="I10" s="10">
        <f>H10/(G10/1000)*360</f>
        <v>180</v>
      </c>
      <c r="J10">
        <v>1.54</v>
      </c>
      <c r="K10">
        <v>3.44</v>
      </c>
      <c r="L10" s="3">
        <f t="shared" si="0"/>
        <v>2.2337662337662336</v>
      </c>
      <c r="M10" s="3">
        <f t="shared" si="1"/>
        <v>0.026221985267799976</v>
      </c>
      <c r="N10" s="3">
        <v>0.97</v>
      </c>
      <c r="O10" s="3">
        <v>0.49</v>
      </c>
      <c r="P10" s="10">
        <f aca="true" t="shared" si="4" ref="P10:P30">O10/N10*360</f>
        <v>181.8556701030928</v>
      </c>
    </row>
    <row r="11" spans="1:16" ht="12.75">
      <c r="A11">
        <v>1.54</v>
      </c>
      <c r="B11">
        <v>3</v>
      </c>
      <c r="C11">
        <v>7.84</v>
      </c>
      <c r="D11" s="10">
        <v>0.02</v>
      </c>
      <c r="E11" s="3">
        <f t="shared" si="2"/>
        <v>5.090909090909091</v>
      </c>
      <c r="F11" s="3">
        <f t="shared" si="3"/>
        <v>0.08133174679275966</v>
      </c>
      <c r="G11" s="12">
        <v>280</v>
      </c>
      <c r="H11">
        <v>0.14</v>
      </c>
      <c r="I11" s="10">
        <f aca="true" t="shared" si="5" ref="I11:I31">H11/(G11/1000)*360</f>
        <v>180</v>
      </c>
      <c r="J11">
        <v>1.54</v>
      </c>
      <c r="K11">
        <v>3.44</v>
      </c>
      <c r="L11" s="3">
        <f t="shared" si="0"/>
        <v>2.2337662337662336</v>
      </c>
      <c r="M11" s="3">
        <f t="shared" si="1"/>
        <v>0.026221985267799976</v>
      </c>
      <c r="N11" s="3">
        <v>0.33</v>
      </c>
      <c r="O11" s="3">
        <v>0.172</v>
      </c>
      <c r="P11" s="10">
        <f t="shared" si="4"/>
        <v>187.6363636363636</v>
      </c>
    </row>
    <row r="12" spans="1:16" ht="12.75">
      <c r="A12">
        <v>1.54</v>
      </c>
      <c r="B12">
        <v>6</v>
      </c>
      <c r="C12">
        <v>7.6</v>
      </c>
      <c r="D12" s="10">
        <v>0.02</v>
      </c>
      <c r="E12" s="3">
        <f t="shared" si="2"/>
        <v>4.9350649350649345</v>
      </c>
      <c r="F12" s="3">
        <f t="shared" si="3"/>
        <v>0.07890645788945459</v>
      </c>
      <c r="G12" s="12">
        <v>153</v>
      </c>
      <c r="H12">
        <v>0.079</v>
      </c>
      <c r="I12" s="10">
        <f t="shared" si="5"/>
        <v>185.8823529411765</v>
      </c>
      <c r="J12">
        <v>1.54</v>
      </c>
      <c r="K12">
        <v>3.28</v>
      </c>
      <c r="L12" s="3">
        <f t="shared" si="0"/>
        <v>2.1298701298701297</v>
      </c>
      <c r="M12" s="3">
        <f t="shared" si="1"/>
        <v>0.02530696683556914</v>
      </c>
      <c r="N12" s="3">
        <v>0.157</v>
      </c>
      <c r="O12" s="3">
        <v>0.083</v>
      </c>
      <c r="P12" s="10">
        <f t="shared" si="4"/>
        <v>190.3184713375796</v>
      </c>
    </row>
    <row r="13" spans="1:16" ht="12.75">
      <c r="A13">
        <v>1.54</v>
      </c>
      <c r="B13">
        <v>10</v>
      </c>
      <c r="C13">
        <v>7.44</v>
      </c>
      <c r="D13" s="10">
        <v>0.02</v>
      </c>
      <c r="E13" s="3">
        <f t="shared" si="2"/>
        <v>4.8311688311688314</v>
      </c>
      <c r="F13" s="3">
        <f t="shared" si="3"/>
        <v>0.07729073977737816</v>
      </c>
      <c r="G13" s="12">
        <v>95</v>
      </c>
      <c r="H13">
        <v>0.05</v>
      </c>
      <c r="I13" s="10">
        <f t="shared" si="5"/>
        <v>189.4736842105263</v>
      </c>
      <c r="J13">
        <v>1.54</v>
      </c>
      <c r="K13">
        <v>3.2</v>
      </c>
      <c r="L13" s="3">
        <f t="shared" si="0"/>
        <v>2.077922077922078</v>
      </c>
      <c r="M13" s="3">
        <f t="shared" si="1"/>
        <v>0.024853763561362464</v>
      </c>
      <c r="N13" s="3">
        <v>0.097</v>
      </c>
      <c r="O13" s="3">
        <v>0.053</v>
      </c>
      <c r="P13" s="10">
        <f t="shared" si="4"/>
        <v>196.70103092783503</v>
      </c>
    </row>
    <row r="14" spans="1:16" ht="12.75">
      <c r="A14">
        <v>1.54</v>
      </c>
      <c r="B14">
        <v>20</v>
      </c>
      <c r="C14">
        <v>6.4</v>
      </c>
      <c r="D14" s="10">
        <v>0.02</v>
      </c>
      <c r="E14" s="3">
        <f t="shared" si="2"/>
        <v>4.155844155844156</v>
      </c>
      <c r="F14" s="3">
        <f t="shared" si="3"/>
        <v>0.0668156643084406</v>
      </c>
      <c r="G14" s="12">
        <v>49.2</v>
      </c>
      <c r="H14">
        <v>0.0296</v>
      </c>
      <c r="I14" s="10">
        <f t="shared" si="5"/>
        <v>216.58536585365854</v>
      </c>
      <c r="J14">
        <v>1.54</v>
      </c>
      <c r="K14">
        <v>2.72</v>
      </c>
      <c r="L14" s="3">
        <f t="shared" si="0"/>
        <v>1.7662337662337664</v>
      </c>
      <c r="M14" s="3">
        <f t="shared" si="1"/>
        <v>0.022205832677276768</v>
      </c>
      <c r="N14" s="3">
        <v>0.0492</v>
      </c>
      <c r="O14" s="3">
        <v>0.0296</v>
      </c>
      <c r="P14" s="10">
        <f t="shared" si="4"/>
        <v>216.58536585365854</v>
      </c>
    </row>
    <row r="15" spans="1:16" ht="12.75">
      <c r="A15">
        <v>1.54</v>
      </c>
      <c r="B15">
        <v>30</v>
      </c>
      <c r="C15">
        <v>5.36</v>
      </c>
      <c r="D15" s="10">
        <v>0.02</v>
      </c>
      <c r="E15" s="3">
        <f t="shared" si="2"/>
        <v>3.480519480519481</v>
      </c>
      <c r="F15" s="3">
        <f t="shared" si="3"/>
        <v>0.05640631734486564</v>
      </c>
      <c r="G15" s="12">
        <v>33</v>
      </c>
      <c r="H15">
        <v>0.0208</v>
      </c>
      <c r="I15" s="10">
        <f t="shared" si="5"/>
        <v>226.90909090909088</v>
      </c>
      <c r="J15">
        <v>1.54</v>
      </c>
      <c r="K15">
        <v>2.24</v>
      </c>
      <c r="L15" s="3">
        <f t="shared" si="0"/>
        <v>1.4545454545454546</v>
      </c>
      <c r="M15" s="3">
        <f t="shared" si="1"/>
        <v>0.019715363658225623</v>
      </c>
      <c r="N15" s="3">
        <v>0.033</v>
      </c>
      <c r="O15" s="3">
        <v>0.021</v>
      </c>
      <c r="P15" s="10">
        <f t="shared" si="4"/>
        <v>229.0909090909091</v>
      </c>
    </row>
    <row r="16" spans="1:16" ht="12.75">
      <c r="A16">
        <v>1.54</v>
      </c>
      <c r="B16">
        <v>50</v>
      </c>
      <c r="C16">
        <v>3.76</v>
      </c>
      <c r="D16" s="10">
        <v>0.02</v>
      </c>
      <c r="E16" s="3">
        <f t="shared" si="2"/>
        <v>2.4415584415584415</v>
      </c>
      <c r="F16" s="3">
        <f t="shared" si="3"/>
        <v>0.040636683232203194</v>
      </c>
      <c r="G16" s="12">
        <v>19.5</v>
      </c>
      <c r="H16">
        <v>0.013</v>
      </c>
      <c r="I16" s="10">
        <f t="shared" si="5"/>
        <v>240</v>
      </c>
      <c r="J16">
        <v>1.54</v>
      </c>
      <c r="K16">
        <v>1.6</v>
      </c>
      <c r="L16" s="3">
        <f t="shared" si="0"/>
        <v>1.038961038961039</v>
      </c>
      <c r="M16" s="3">
        <f t="shared" si="1"/>
        <v>0.01676079564145629</v>
      </c>
      <c r="N16" s="3">
        <v>0.0194</v>
      </c>
      <c r="O16" s="3">
        <v>0.0126</v>
      </c>
      <c r="P16" s="10">
        <f t="shared" si="4"/>
        <v>233.81443298969074</v>
      </c>
    </row>
    <row r="17" spans="1:16" ht="12.75">
      <c r="A17">
        <v>1.54</v>
      </c>
      <c r="B17">
        <v>100</v>
      </c>
      <c r="C17">
        <v>2.02</v>
      </c>
      <c r="D17" s="10">
        <v>0.02</v>
      </c>
      <c r="E17" s="3">
        <f t="shared" si="2"/>
        <v>1.3116883116883116</v>
      </c>
      <c r="F17" s="3">
        <f t="shared" si="3"/>
        <v>0.024425263744981458</v>
      </c>
      <c r="G17" s="12">
        <v>9.6</v>
      </c>
      <c r="H17">
        <v>0.0068</v>
      </c>
      <c r="I17" s="10">
        <f t="shared" si="5"/>
        <v>255</v>
      </c>
      <c r="J17">
        <v>1.54</v>
      </c>
      <c r="K17">
        <v>0.86</v>
      </c>
      <c r="L17" s="3">
        <f t="shared" si="0"/>
        <v>0.5584415584415584</v>
      </c>
      <c r="M17" s="3">
        <f t="shared" si="1"/>
        <v>0.014180819145630697</v>
      </c>
      <c r="N17" s="3">
        <v>0.0095</v>
      </c>
      <c r="O17" s="3">
        <v>0.0065</v>
      </c>
      <c r="P17" s="10">
        <f t="shared" si="4"/>
        <v>246.31578947368422</v>
      </c>
    </row>
    <row r="18" spans="1:16" ht="12.75">
      <c r="A18">
        <v>1.54</v>
      </c>
      <c r="B18">
        <v>200</v>
      </c>
      <c r="C18">
        <v>1.1</v>
      </c>
      <c r="D18" s="10">
        <v>0.02</v>
      </c>
      <c r="E18" s="3">
        <f t="shared" si="2"/>
        <v>0.7142857142857143</v>
      </c>
      <c r="F18" s="3">
        <f t="shared" si="3"/>
        <v>0.01719188690659309</v>
      </c>
      <c r="G18" s="12">
        <v>5</v>
      </c>
      <c r="H18">
        <v>0.00356</v>
      </c>
      <c r="I18" s="10">
        <f t="shared" si="5"/>
        <v>256.32</v>
      </c>
      <c r="J18">
        <v>15.4</v>
      </c>
      <c r="K18">
        <v>4.8</v>
      </c>
      <c r="L18" s="3">
        <f t="shared" si="0"/>
        <v>0.3116883116883117</v>
      </c>
      <c r="M18" s="3">
        <f t="shared" si="1"/>
        <v>0.003433683713176258</v>
      </c>
      <c r="N18" s="3">
        <v>0.00492</v>
      </c>
      <c r="O18" s="3">
        <v>0.0034</v>
      </c>
      <c r="P18" s="10">
        <f t="shared" si="4"/>
        <v>248.78048780487805</v>
      </c>
    </row>
    <row r="19" spans="1:16" ht="12.75">
      <c r="A19">
        <v>1.54</v>
      </c>
      <c r="B19">
        <v>300</v>
      </c>
      <c r="C19">
        <v>0.75</v>
      </c>
      <c r="D19" s="10">
        <v>0.02</v>
      </c>
      <c r="E19" s="3">
        <f t="shared" si="2"/>
        <v>0.487012987012987</v>
      </c>
      <c r="F19" s="3">
        <f t="shared" si="3"/>
        <v>0.015088225980341137</v>
      </c>
      <c r="G19" s="12">
        <v>3.28</v>
      </c>
      <c r="H19">
        <v>0.00234</v>
      </c>
      <c r="I19" s="10">
        <f t="shared" si="5"/>
        <v>256.82926829268297</v>
      </c>
      <c r="J19">
        <v>15.4</v>
      </c>
      <c r="K19">
        <v>3.44</v>
      </c>
      <c r="L19" s="3">
        <f t="shared" si="0"/>
        <v>0.22337662337662337</v>
      </c>
      <c r="M19" s="3">
        <f t="shared" si="1"/>
        <v>0.0026221985267799977</v>
      </c>
      <c r="N19" s="3">
        <v>0.00326</v>
      </c>
      <c r="O19" s="3">
        <v>0.0022</v>
      </c>
      <c r="P19" s="10">
        <f t="shared" si="4"/>
        <v>242.94478527607365</v>
      </c>
    </row>
    <row r="20" spans="1:16" ht="12.75">
      <c r="A20">
        <v>15.4</v>
      </c>
      <c r="B20">
        <v>500</v>
      </c>
      <c r="C20">
        <v>4.72</v>
      </c>
      <c r="D20" s="10">
        <v>0.02</v>
      </c>
      <c r="E20" s="3">
        <f t="shared" si="2"/>
        <v>0.3064935064935065</v>
      </c>
      <c r="F20" s="3">
        <f t="shared" si="3"/>
        <v>0.005005101931161626</v>
      </c>
      <c r="G20" s="12">
        <v>1.94</v>
      </c>
      <c r="H20">
        <v>0.00136</v>
      </c>
      <c r="I20" s="10">
        <f t="shared" si="5"/>
        <v>252.37113402061857</v>
      </c>
      <c r="J20">
        <v>15.4</v>
      </c>
      <c r="K20">
        <v>2.24</v>
      </c>
      <c r="L20" s="3">
        <f t="shared" si="0"/>
        <v>0.14545454545454548</v>
      </c>
      <c r="M20" s="3">
        <f t="shared" si="1"/>
        <v>0.0019715363658225626</v>
      </c>
      <c r="N20" s="3">
        <v>0.00198</v>
      </c>
      <c r="O20" s="3">
        <v>0.0013</v>
      </c>
      <c r="P20" s="10">
        <f t="shared" si="4"/>
        <v>236.36363636363637</v>
      </c>
    </row>
    <row r="21" spans="1:16" ht="12.75">
      <c r="A21">
        <v>15.4</v>
      </c>
      <c r="B21">
        <v>800</v>
      </c>
      <c r="C21">
        <v>3.08</v>
      </c>
      <c r="D21" s="10">
        <v>0.02</v>
      </c>
      <c r="E21" s="3">
        <f t="shared" si="2"/>
        <v>0.2</v>
      </c>
      <c r="F21" s="3">
        <f t="shared" si="3"/>
        <v>0.00341107974686214</v>
      </c>
      <c r="G21" s="12">
        <v>1.19</v>
      </c>
      <c r="H21">
        <v>0.00082</v>
      </c>
      <c r="I21" s="10">
        <f t="shared" si="5"/>
        <v>248.06722689075633</v>
      </c>
      <c r="J21">
        <v>15.4</v>
      </c>
      <c r="K21">
        <v>1.8</v>
      </c>
      <c r="L21" s="3">
        <f t="shared" si="0"/>
        <v>0.11688311688311688</v>
      </c>
      <c r="M21" s="3">
        <f t="shared" si="1"/>
        <v>0.0017627926754241196</v>
      </c>
      <c r="N21" s="3">
        <v>0.00119</v>
      </c>
      <c r="O21" s="3">
        <v>0.00077</v>
      </c>
      <c r="P21" s="10">
        <f t="shared" si="4"/>
        <v>232.9411764705882</v>
      </c>
    </row>
    <row r="22" spans="1:16" ht="12.75">
      <c r="A22">
        <v>15.4</v>
      </c>
      <c r="B22">
        <v>1000</v>
      </c>
      <c r="C22">
        <v>2.72</v>
      </c>
      <c r="D22" s="10">
        <v>0.02</v>
      </c>
      <c r="E22" s="3">
        <f t="shared" si="2"/>
        <v>0.17662337662337663</v>
      </c>
      <c r="F22" s="3">
        <f t="shared" si="3"/>
        <v>0.003073382483029261</v>
      </c>
      <c r="G22" s="12">
        <v>0.96</v>
      </c>
      <c r="H22">
        <v>0.00065</v>
      </c>
      <c r="I22" s="10">
        <f t="shared" si="5"/>
        <v>243.75</v>
      </c>
      <c r="J22">
        <v>15.4</v>
      </c>
      <c r="K22">
        <v>1.76</v>
      </c>
      <c r="L22" s="3">
        <f t="shared" si="0"/>
        <v>0.11428571428571428</v>
      </c>
      <c r="M22" s="3">
        <f t="shared" si="1"/>
        <v>0.0017449906619197752</v>
      </c>
      <c r="N22" s="3">
        <v>0.00097</v>
      </c>
      <c r="O22" s="3">
        <v>0.00062</v>
      </c>
      <c r="P22" s="10">
        <f t="shared" si="4"/>
        <v>230.10309278350513</v>
      </c>
    </row>
    <row r="23" spans="1:16" ht="12.75">
      <c r="A23">
        <v>15.4</v>
      </c>
      <c r="B23">
        <v>1500</v>
      </c>
      <c r="C23">
        <v>2</v>
      </c>
      <c r="D23" s="10">
        <v>0.02</v>
      </c>
      <c r="E23" s="3">
        <f t="shared" si="2"/>
        <v>0.12987012987012986</v>
      </c>
      <c r="F23" s="3">
        <f t="shared" si="3"/>
        <v>0.002425204275267782</v>
      </c>
      <c r="G23" s="12">
        <v>0.608</v>
      </c>
      <c r="H23">
        <v>0.000412</v>
      </c>
      <c r="I23" s="10">
        <f t="shared" si="5"/>
        <v>243.9473684210526</v>
      </c>
      <c r="J23">
        <v>15.4</v>
      </c>
      <c r="K23">
        <v>1.72</v>
      </c>
      <c r="L23" s="3">
        <f t="shared" si="0"/>
        <v>0.11168831168831168</v>
      </c>
      <c r="M23" s="3">
        <f t="shared" si="1"/>
        <v>0.0017274113800418611</v>
      </c>
      <c r="N23" s="3">
        <v>0.000644</v>
      </c>
      <c r="O23" s="3">
        <v>0.000412</v>
      </c>
      <c r="P23" s="10">
        <f>O23/N23*360</f>
        <v>230.31055900621118</v>
      </c>
    </row>
    <row r="24" spans="1:16" ht="12.75">
      <c r="A24">
        <v>15.4</v>
      </c>
      <c r="B24">
        <v>2000</v>
      </c>
      <c r="C24">
        <v>1.84</v>
      </c>
      <c r="D24" s="10">
        <v>0.02</v>
      </c>
      <c r="E24" s="3">
        <f t="shared" si="2"/>
        <v>0.11948051948051948</v>
      </c>
      <c r="F24" s="3">
        <f t="shared" si="3"/>
        <v>0.002288507199721933</v>
      </c>
      <c r="G24" s="12">
        <v>0.492</v>
      </c>
      <c r="H24">
        <v>0.000332</v>
      </c>
      <c r="I24" s="10">
        <f t="shared" si="5"/>
        <v>242.92682926829264</v>
      </c>
      <c r="J24">
        <v>15.4</v>
      </c>
      <c r="K24">
        <v>1.32</v>
      </c>
      <c r="L24" s="3">
        <f t="shared" si="0"/>
        <v>0.08571428571428572</v>
      </c>
      <c r="M24" s="3">
        <f t="shared" si="1"/>
        <v>0.0015654733136982889</v>
      </c>
      <c r="N24" s="3">
        <v>0.000492</v>
      </c>
      <c r="O24" s="3">
        <v>0.000332</v>
      </c>
      <c r="P24" s="10">
        <f t="shared" si="4"/>
        <v>242.92682926829264</v>
      </c>
    </row>
    <row r="25" spans="1:16" ht="12.75">
      <c r="A25">
        <v>15.4</v>
      </c>
      <c r="B25">
        <v>3000</v>
      </c>
      <c r="C25">
        <v>1.48</v>
      </c>
      <c r="D25" s="10">
        <v>0.02</v>
      </c>
      <c r="E25" s="3">
        <f t="shared" si="2"/>
        <v>0.0961038961038961</v>
      </c>
      <c r="F25" s="3">
        <f t="shared" si="3"/>
        <v>0.0019959463865486843</v>
      </c>
      <c r="G25" s="12">
        <v>0.326</v>
      </c>
      <c r="H25">
        <v>0.000218</v>
      </c>
      <c r="I25" s="10">
        <f t="shared" si="5"/>
        <v>240.7361963190184</v>
      </c>
      <c r="J25">
        <v>15.4</v>
      </c>
      <c r="K25">
        <v>0.8</v>
      </c>
      <c r="L25" s="3">
        <f t="shared" si="0"/>
        <v>0.05194805194805195</v>
      </c>
      <c r="M25" s="3">
        <f t="shared" si="1"/>
        <v>0.0014025974025974027</v>
      </c>
      <c r="N25" s="3">
        <v>0.00033</v>
      </c>
      <c r="O25" s="3">
        <v>0.000226</v>
      </c>
      <c r="P25" s="10">
        <f t="shared" si="4"/>
        <v>246.54545454545453</v>
      </c>
    </row>
    <row r="26" spans="1:16" ht="12.75">
      <c r="A26">
        <v>15.4</v>
      </c>
      <c r="B26">
        <v>5000</v>
      </c>
      <c r="C26">
        <v>1.06</v>
      </c>
      <c r="D26" s="10">
        <v>0.02</v>
      </c>
      <c r="E26" s="3">
        <f t="shared" si="2"/>
        <v>0.06883116883116883</v>
      </c>
      <c r="F26" s="3">
        <f t="shared" si="3"/>
        <v>0.0016926304837969355</v>
      </c>
      <c r="G26" s="12">
        <v>0.196</v>
      </c>
      <c r="H26">
        <v>0.000134</v>
      </c>
      <c r="I26" s="10">
        <f t="shared" si="5"/>
        <v>246.12244897959184</v>
      </c>
      <c r="J26">
        <v>15.4</v>
      </c>
      <c r="K26">
        <v>0.48</v>
      </c>
      <c r="L26" s="3">
        <f t="shared" si="0"/>
        <v>0.031168831168831165</v>
      </c>
      <c r="M26" s="3">
        <f t="shared" si="1"/>
        <v>0.001337034274443731</v>
      </c>
      <c r="N26" s="3">
        <v>0.000194</v>
      </c>
      <c r="O26" s="3">
        <v>0.000142</v>
      </c>
      <c r="P26" s="10">
        <f t="shared" si="4"/>
        <v>263.50515463917526</v>
      </c>
    </row>
    <row r="27" spans="1:16" ht="12.75">
      <c r="A27">
        <v>15.4</v>
      </c>
      <c r="B27">
        <v>10000</v>
      </c>
      <c r="C27">
        <v>0.61</v>
      </c>
      <c r="D27" s="10">
        <v>0.02</v>
      </c>
      <c r="E27" s="3">
        <f t="shared" si="2"/>
        <v>0.03961038961038961</v>
      </c>
      <c r="F27" s="3">
        <f t="shared" si="3"/>
        <v>0.0014411329135005024</v>
      </c>
      <c r="G27" s="12">
        <v>0.096</v>
      </c>
      <c r="H27">
        <v>7E-05</v>
      </c>
      <c r="I27" s="10">
        <f t="shared" si="5"/>
        <v>262.5</v>
      </c>
      <c r="J27">
        <v>15.4</v>
      </c>
      <c r="K27">
        <v>0.29</v>
      </c>
      <c r="L27" s="3">
        <f t="shared" si="0"/>
        <v>0.01883116883116883</v>
      </c>
      <c r="M27" s="3">
        <f t="shared" si="1"/>
        <v>0.0013128232199658228</v>
      </c>
      <c r="N27" s="3">
        <v>9.7E-05</v>
      </c>
      <c r="O27" s="3">
        <v>7.1E-05</v>
      </c>
      <c r="P27" s="10">
        <f t="shared" si="4"/>
        <v>263.50515463917526</v>
      </c>
    </row>
    <row r="28" spans="1:16" ht="12.75">
      <c r="A28">
        <v>15.4</v>
      </c>
      <c r="B28">
        <v>20000</v>
      </c>
      <c r="C28">
        <v>0.3</v>
      </c>
      <c r="D28" s="10">
        <v>0.02</v>
      </c>
      <c r="E28" s="3">
        <f t="shared" si="2"/>
        <v>0.01948051948051948</v>
      </c>
      <c r="F28" s="3">
        <f t="shared" si="3"/>
        <v>0.0013345457482989616</v>
      </c>
      <c r="G28" s="12">
        <v>0.0492</v>
      </c>
      <c r="H28">
        <v>3.6E-05</v>
      </c>
      <c r="I28" s="10">
        <f t="shared" si="5"/>
        <v>263.4146341463415</v>
      </c>
      <c r="J28">
        <v>15.2</v>
      </c>
      <c r="K28">
        <v>0.12</v>
      </c>
      <c r="L28" s="3">
        <f t="shared" si="0"/>
        <v>0.007894736842105263</v>
      </c>
      <c r="M28" s="3">
        <f t="shared" si="1"/>
        <v>0.0013182503303690108</v>
      </c>
      <c r="N28" s="3">
        <v>4.92E-05</v>
      </c>
      <c r="O28" s="3">
        <v>3.7E-05</v>
      </c>
      <c r="P28" s="10">
        <f t="shared" si="4"/>
        <v>270.73170731707313</v>
      </c>
    </row>
    <row r="29" spans="1:16" ht="12.75">
      <c r="A29">
        <v>15.4</v>
      </c>
      <c r="B29">
        <v>30000</v>
      </c>
      <c r="C29">
        <v>0.08</v>
      </c>
      <c r="D29" s="10">
        <v>0.02</v>
      </c>
      <c r="E29" s="3">
        <f t="shared" si="2"/>
        <v>0.005194805194805195</v>
      </c>
      <c r="F29" s="3">
        <f t="shared" si="3"/>
        <v>0.0013012828471896823</v>
      </c>
      <c r="G29" s="12">
        <v>0.0324</v>
      </c>
      <c r="H29">
        <v>2.48E-05</v>
      </c>
      <c r="I29" s="10">
        <f t="shared" si="5"/>
        <v>275.55555555555554</v>
      </c>
      <c r="J29">
        <v>15.2</v>
      </c>
      <c r="K29">
        <v>0.06</v>
      </c>
      <c r="L29" s="3">
        <f t="shared" si="0"/>
        <v>0.003947368421052632</v>
      </c>
      <c r="M29" s="3">
        <f t="shared" si="1"/>
        <v>0.0013164051191305551</v>
      </c>
      <c r="N29" s="3">
        <v>3.26E-05</v>
      </c>
      <c r="O29" s="3">
        <v>2.5E-05</v>
      </c>
      <c r="P29" s="10">
        <f t="shared" si="4"/>
        <v>276.07361963190186</v>
      </c>
    </row>
    <row r="30" spans="1:16" ht="12.75">
      <c r="A30">
        <v>15.4</v>
      </c>
      <c r="B30">
        <v>50000</v>
      </c>
      <c r="C30">
        <v>0.06</v>
      </c>
      <c r="D30" s="10">
        <v>0.02</v>
      </c>
      <c r="E30" s="3">
        <f t="shared" si="2"/>
        <v>0.0038961038961038957</v>
      </c>
      <c r="F30" s="3">
        <f t="shared" si="3"/>
        <v>0.0013001540504457986</v>
      </c>
      <c r="G30" s="12">
        <v>0.0194</v>
      </c>
      <c r="H30" s="3">
        <v>1.48E-05</v>
      </c>
      <c r="I30" s="10">
        <f t="shared" si="5"/>
        <v>274.63917525773195</v>
      </c>
      <c r="J30">
        <v>15.2</v>
      </c>
      <c r="K30">
        <v>0.05</v>
      </c>
      <c r="L30" s="3">
        <f t="shared" si="0"/>
        <v>0.0032894736842105266</v>
      </c>
      <c r="M30" s="3">
        <f t="shared" si="1"/>
        <v>0.0013162170357956015</v>
      </c>
      <c r="N30" s="3">
        <v>1.94E-05</v>
      </c>
      <c r="O30" s="3">
        <v>1.46E-05</v>
      </c>
      <c r="P30" s="10">
        <f t="shared" si="4"/>
        <v>270.92783505154637</v>
      </c>
    </row>
    <row r="31" spans="1:16" ht="12.75">
      <c r="A31">
        <v>15.4</v>
      </c>
      <c r="B31">
        <v>100000</v>
      </c>
      <c r="C31">
        <v>0.02</v>
      </c>
      <c r="D31" s="10">
        <v>0.02</v>
      </c>
      <c r="E31" s="3">
        <f t="shared" si="2"/>
        <v>0.0012987012987012987</v>
      </c>
      <c r="F31" s="3">
        <f t="shared" si="3"/>
        <v>0.0012988627958024639</v>
      </c>
      <c r="G31" s="12">
        <v>0.0097</v>
      </c>
      <c r="H31" s="3">
        <v>7.4E-06</v>
      </c>
      <c r="I31" s="10">
        <f t="shared" si="5"/>
        <v>274.63917525773195</v>
      </c>
      <c r="J31">
        <v>15.2</v>
      </c>
      <c r="K31">
        <v>0.02</v>
      </c>
      <c r="L31" s="3">
        <f>K31/J31</f>
        <v>0.0013157894736842107</v>
      </c>
      <c r="M31" s="3">
        <f>L31*SQRT((0.02/K31)^2+0.01^2+(0.01/5)^2)</f>
        <v>0.0013158578929579874</v>
      </c>
      <c r="N31" s="3">
        <v>9.7E-06</v>
      </c>
      <c r="O31" s="3">
        <v>7.5E-06</v>
      </c>
      <c r="P31" s="10">
        <f>O31/N31*360</f>
        <v>278.35051546391753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K28" sqref="K28"/>
    </sheetView>
  </sheetViews>
  <sheetFormatPr defaultColWidth="9.140625" defaultRowHeight="12.75"/>
  <cols>
    <col min="2" max="2" width="11.421875" style="0" customWidth="1"/>
    <col min="3" max="3" width="11.57421875" style="0" customWidth="1"/>
  </cols>
  <sheetData>
    <row r="1" ht="12.75">
      <c r="A1" s="7" t="s">
        <v>32</v>
      </c>
    </row>
    <row r="2" spans="1:9" ht="12.75">
      <c r="A2" s="14" t="s">
        <v>4</v>
      </c>
      <c r="B2" s="13" t="s">
        <v>28</v>
      </c>
      <c r="C2" s="15" t="s">
        <v>15</v>
      </c>
      <c r="D2" s="14" t="s">
        <v>9</v>
      </c>
      <c r="E2" s="14" t="s">
        <v>27</v>
      </c>
      <c r="F2" s="14" t="s">
        <v>17</v>
      </c>
      <c r="G2" s="14" t="s">
        <v>23</v>
      </c>
      <c r="H2" s="14" t="s">
        <v>24</v>
      </c>
      <c r="I2" s="14" t="s">
        <v>31</v>
      </c>
    </row>
    <row r="3" spans="1:9" ht="12.75">
      <c r="A3" s="1">
        <v>0.01</v>
      </c>
      <c r="B3" s="3">
        <v>1.56</v>
      </c>
      <c r="C3" s="3">
        <v>8</v>
      </c>
      <c r="D3" s="3">
        <v>0.02</v>
      </c>
      <c r="E3" s="3">
        <f aca="true" t="shared" si="0" ref="E3:E27">C3/B3</f>
        <v>5.128205128205128</v>
      </c>
      <c r="F3" s="3">
        <f>E3*SQRT((D3/C3)^2+0.01^2+(0.01/0.82)^2)</f>
        <v>0.08188621206668598</v>
      </c>
      <c r="G3" s="3">
        <f>1/A3</f>
        <v>100</v>
      </c>
      <c r="H3" s="3">
        <f>G3/2</f>
        <v>50</v>
      </c>
      <c r="I3" s="3">
        <f>H3/(G3)*360</f>
        <v>180</v>
      </c>
    </row>
    <row r="4" spans="1:9" ht="12.75">
      <c r="A4" s="1">
        <v>0.1</v>
      </c>
      <c r="B4" s="3">
        <v>1.54</v>
      </c>
      <c r="C4" s="3">
        <v>8</v>
      </c>
      <c r="D4" s="3">
        <v>0.02</v>
      </c>
      <c r="E4" s="3">
        <f t="shared" si="0"/>
        <v>5.194805194805195</v>
      </c>
      <c r="F4" s="3">
        <f>E4*SQRT((D4/C4)^2+0.01^2+(0.01/0.82)^2)</f>
        <v>0.08294966936625334</v>
      </c>
      <c r="G4" s="3">
        <f>1/A4</f>
        <v>10</v>
      </c>
      <c r="H4" s="3">
        <f>G4/2</f>
        <v>5</v>
      </c>
      <c r="I4" s="3">
        <f>H4/(G4)*360</f>
        <v>180</v>
      </c>
    </row>
    <row r="5" spans="1:9" ht="12.75">
      <c r="A5" s="1">
        <v>0.5</v>
      </c>
      <c r="B5" s="3">
        <v>1.54</v>
      </c>
      <c r="C5" s="3">
        <v>7.92</v>
      </c>
      <c r="D5" s="3">
        <v>0.02</v>
      </c>
      <c r="E5" s="3">
        <f t="shared" si="0"/>
        <v>5.142857142857142</v>
      </c>
      <c r="F5" s="3">
        <f>E5*SQRT((D5/C5)^2+0.01^2+(0.01/0.82)^2)</f>
        <v>0.08214060593672287</v>
      </c>
      <c r="G5" s="3">
        <f>1/A5</f>
        <v>2</v>
      </c>
      <c r="H5" s="3">
        <f>G5/2</f>
        <v>1</v>
      </c>
      <c r="I5" s="3">
        <f>H5/(G5)*360</f>
        <v>180</v>
      </c>
    </row>
    <row r="6" spans="1:9" ht="12.75">
      <c r="A6">
        <v>1</v>
      </c>
      <c r="B6" s="3">
        <v>1.54</v>
      </c>
      <c r="C6" s="3">
        <v>7.92</v>
      </c>
      <c r="D6" s="3">
        <v>0.02</v>
      </c>
      <c r="E6" s="3">
        <f t="shared" si="0"/>
        <v>5.142857142857142</v>
      </c>
      <c r="F6" s="3">
        <f aca="true" t="shared" si="1" ref="F6:F27">E6*SQRT((D6/C6)^2+0.01^2+(0.01/0.82)^2)</f>
        <v>0.08214060593672287</v>
      </c>
      <c r="G6" s="3">
        <v>1</v>
      </c>
      <c r="H6" s="3">
        <v>0.5</v>
      </c>
      <c r="I6" s="3">
        <f>H6/(G6)*360</f>
        <v>180</v>
      </c>
    </row>
    <row r="7" spans="1:9" ht="12.75">
      <c r="A7">
        <v>3</v>
      </c>
      <c r="B7" s="3">
        <v>1.54</v>
      </c>
      <c r="C7" s="3">
        <v>7.84</v>
      </c>
      <c r="D7" s="3">
        <v>0.02</v>
      </c>
      <c r="E7" s="3">
        <f t="shared" si="0"/>
        <v>5.090909090909091</v>
      </c>
      <c r="F7" s="3">
        <f t="shared" si="1"/>
        <v>0.08133174679275966</v>
      </c>
      <c r="G7" s="3">
        <v>0.28</v>
      </c>
      <c r="H7" s="3">
        <v>0.14</v>
      </c>
      <c r="I7" s="3">
        <f aca="true" t="shared" si="2" ref="I7:I27">H7/(G7)*360</f>
        <v>180</v>
      </c>
    </row>
    <row r="8" spans="1:9" ht="12.75">
      <c r="A8">
        <v>6</v>
      </c>
      <c r="B8" s="3">
        <v>1.54</v>
      </c>
      <c r="C8" s="3">
        <v>7.6</v>
      </c>
      <c r="D8" s="3">
        <v>0.02</v>
      </c>
      <c r="E8" s="3">
        <f t="shared" si="0"/>
        <v>4.9350649350649345</v>
      </c>
      <c r="F8" s="3">
        <f t="shared" si="1"/>
        <v>0.07890645788945459</v>
      </c>
      <c r="G8" s="3">
        <v>0.153</v>
      </c>
      <c r="H8" s="3">
        <v>0.079</v>
      </c>
      <c r="I8" s="3">
        <f t="shared" si="2"/>
        <v>185.8823529411765</v>
      </c>
    </row>
    <row r="9" spans="1:9" ht="12.75">
      <c r="A9">
        <v>10</v>
      </c>
      <c r="B9" s="3">
        <v>1.54</v>
      </c>
      <c r="C9" s="3">
        <v>7.44</v>
      </c>
      <c r="D9" s="3">
        <v>0.02</v>
      </c>
      <c r="E9" s="3">
        <f t="shared" si="0"/>
        <v>4.8311688311688314</v>
      </c>
      <c r="F9" s="3">
        <f t="shared" si="1"/>
        <v>0.07729073977737816</v>
      </c>
      <c r="G9" s="3">
        <v>0.095</v>
      </c>
      <c r="H9" s="3">
        <v>0.05</v>
      </c>
      <c r="I9" s="3">
        <f t="shared" si="2"/>
        <v>189.4736842105263</v>
      </c>
    </row>
    <row r="10" spans="1:9" ht="12.75">
      <c r="A10">
        <v>20</v>
      </c>
      <c r="B10" s="3">
        <v>1.54</v>
      </c>
      <c r="C10" s="3">
        <v>6.4</v>
      </c>
      <c r="D10" s="3">
        <v>0.02</v>
      </c>
      <c r="E10" s="3">
        <f t="shared" si="0"/>
        <v>4.155844155844156</v>
      </c>
      <c r="F10" s="3">
        <f t="shared" si="1"/>
        <v>0.0668156643084406</v>
      </c>
      <c r="G10" s="3">
        <v>0.0492</v>
      </c>
      <c r="H10" s="3">
        <v>0.0296</v>
      </c>
      <c r="I10" s="3">
        <f t="shared" si="2"/>
        <v>216.58536585365854</v>
      </c>
    </row>
    <row r="11" spans="1:9" ht="12.75">
      <c r="A11">
        <v>30</v>
      </c>
      <c r="B11" s="3">
        <v>1.54</v>
      </c>
      <c r="C11" s="3">
        <v>5.36</v>
      </c>
      <c r="D11" s="3">
        <v>0.02</v>
      </c>
      <c r="E11" s="3">
        <f t="shared" si="0"/>
        <v>3.480519480519481</v>
      </c>
      <c r="F11" s="3">
        <f t="shared" si="1"/>
        <v>0.05640631734486564</v>
      </c>
      <c r="G11" s="3">
        <v>0.033</v>
      </c>
      <c r="H11" s="3">
        <v>0.0208</v>
      </c>
      <c r="I11" s="3">
        <f t="shared" si="2"/>
        <v>226.90909090909088</v>
      </c>
    </row>
    <row r="12" spans="1:9" ht="12.75">
      <c r="A12">
        <v>50</v>
      </c>
      <c r="B12" s="3">
        <v>1.54</v>
      </c>
      <c r="C12" s="3">
        <v>3.76</v>
      </c>
      <c r="D12" s="3">
        <v>0.02</v>
      </c>
      <c r="E12" s="3">
        <f t="shared" si="0"/>
        <v>2.4415584415584415</v>
      </c>
      <c r="F12" s="3">
        <f t="shared" si="1"/>
        <v>0.040636683232203194</v>
      </c>
      <c r="G12" s="3">
        <v>0.0195</v>
      </c>
      <c r="H12" s="3">
        <v>0.013</v>
      </c>
      <c r="I12" s="3">
        <f t="shared" si="2"/>
        <v>240</v>
      </c>
    </row>
    <row r="13" spans="1:9" ht="12.75">
      <c r="A13">
        <v>100</v>
      </c>
      <c r="B13" s="3">
        <v>1.54</v>
      </c>
      <c r="C13" s="3">
        <v>2.02</v>
      </c>
      <c r="D13" s="3">
        <v>0.02</v>
      </c>
      <c r="E13" s="3">
        <f t="shared" si="0"/>
        <v>1.3116883116883116</v>
      </c>
      <c r="F13" s="3">
        <f t="shared" si="1"/>
        <v>0.024425263744981458</v>
      </c>
      <c r="G13" s="3">
        <v>0.0096</v>
      </c>
      <c r="H13" s="3">
        <v>0.0068</v>
      </c>
      <c r="I13" s="3">
        <f t="shared" si="2"/>
        <v>255</v>
      </c>
    </row>
    <row r="14" spans="1:9" ht="12.75">
      <c r="A14">
        <v>200</v>
      </c>
      <c r="B14" s="3">
        <v>1.54</v>
      </c>
      <c r="C14" s="3">
        <v>1.1</v>
      </c>
      <c r="D14" s="3">
        <v>0.02</v>
      </c>
      <c r="E14" s="3">
        <f t="shared" si="0"/>
        <v>0.7142857142857143</v>
      </c>
      <c r="F14" s="3">
        <f t="shared" si="1"/>
        <v>0.01719188690659309</v>
      </c>
      <c r="G14" s="3">
        <v>0.005</v>
      </c>
      <c r="H14" s="3">
        <v>0.00356</v>
      </c>
      <c r="I14" s="3">
        <f t="shared" si="2"/>
        <v>256.32</v>
      </c>
    </row>
    <row r="15" spans="1:9" ht="12.75">
      <c r="A15">
        <v>300</v>
      </c>
      <c r="B15" s="3">
        <v>1.54</v>
      </c>
      <c r="C15" s="3">
        <v>0.75</v>
      </c>
      <c r="D15" s="3">
        <v>0.02</v>
      </c>
      <c r="E15" s="3">
        <f t="shared" si="0"/>
        <v>0.487012987012987</v>
      </c>
      <c r="F15" s="3">
        <f t="shared" si="1"/>
        <v>0.015088225980341137</v>
      </c>
      <c r="G15" s="3">
        <v>0.00328</v>
      </c>
      <c r="H15" s="3">
        <v>0.00234</v>
      </c>
      <c r="I15" s="3">
        <f t="shared" si="2"/>
        <v>256.82926829268297</v>
      </c>
    </row>
    <row r="16" spans="1:9" ht="12.75">
      <c r="A16">
        <v>500</v>
      </c>
      <c r="B16" s="3">
        <v>15.4</v>
      </c>
      <c r="C16" s="3">
        <v>4.72</v>
      </c>
      <c r="D16" s="3">
        <v>0.02</v>
      </c>
      <c r="E16" s="3">
        <f t="shared" si="0"/>
        <v>0.3064935064935065</v>
      </c>
      <c r="F16" s="3">
        <f t="shared" si="1"/>
        <v>0.005005101931161626</v>
      </c>
      <c r="G16" s="3">
        <v>0.0019399999999999999</v>
      </c>
      <c r="H16" s="3">
        <v>0.00136</v>
      </c>
      <c r="I16" s="3">
        <f t="shared" si="2"/>
        <v>252.37113402061857</v>
      </c>
    </row>
    <row r="17" spans="1:9" ht="12.75">
      <c r="A17">
        <v>800</v>
      </c>
      <c r="B17" s="3">
        <v>15.4</v>
      </c>
      <c r="C17" s="3">
        <v>3.08</v>
      </c>
      <c r="D17" s="3">
        <v>0.02</v>
      </c>
      <c r="E17" s="3">
        <f t="shared" si="0"/>
        <v>0.2</v>
      </c>
      <c r="F17" s="3">
        <f t="shared" si="1"/>
        <v>0.00341107974686214</v>
      </c>
      <c r="G17" s="3">
        <v>0.0011899999999999999</v>
      </c>
      <c r="H17" s="3">
        <v>0.00082</v>
      </c>
      <c r="I17" s="3">
        <f t="shared" si="2"/>
        <v>248.06722689075633</v>
      </c>
    </row>
    <row r="18" spans="1:9" ht="12.75">
      <c r="A18">
        <v>1000</v>
      </c>
      <c r="B18" s="3">
        <v>15.4</v>
      </c>
      <c r="C18" s="3">
        <v>2.72</v>
      </c>
      <c r="D18" s="3">
        <v>0.02</v>
      </c>
      <c r="E18" s="3">
        <f t="shared" si="0"/>
        <v>0.17662337662337663</v>
      </c>
      <c r="F18" s="3">
        <f t="shared" si="1"/>
        <v>0.003073382483029261</v>
      </c>
      <c r="G18" s="3">
        <v>0.0009599999999999999</v>
      </c>
      <c r="H18" s="3">
        <v>0.00065</v>
      </c>
      <c r="I18" s="3">
        <f t="shared" si="2"/>
        <v>243.75</v>
      </c>
    </row>
    <row r="19" spans="1:9" ht="12.75">
      <c r="A19">
        <v>1500</v>
      </c>
      <c r="B19" s="3">
        <v>15.4</v>
      </c>
      <c r="C19" s="3">
        <v>2</v>
      </c>
      <c r="D19" s="3">
        <v>0.02</v>
      </c>
      <c r="E19" s="3">
        <f t="shared" si="0"/>
        <v>0.12987012987012986</v>
      </c>
      <c r="F19" s="3">
        <f t="shared" si="1"/>
        <v>0.002425204275267782</v>
      </c>
      <c r="G19" s="3">
        <v>0.000608</v>
      </c>
      <c r="H19" s="3">
        <v>0.000412</v>
      </c>
      <c r="I19" s="3">
        <f t="shared" si="2"/>
        <v>243.9473684210526</v>
      </c>
    </row>
    <row r="20" spans="1:9" ht="12.75">
      <c r="A20">
        <v>2000</v>
      </c>
      <c r="B20" s="3">
        <v>15.4</v>
      </c>
      <c r="C20" s="3">
        <v>1.84</v>
      </c>
      <c r="D20" s="3">
        <v>0.02</v>
      </c>
      <c r="E20" s="3">
        <f t="shared" si="0"/>
        <v>0.11948051948051948</v>
      </c>
      <c r="F20" s="3">
        <f t="shared" si="1"/>
        <v>0.002288507199721933</v>
      </c>
      <c r="G20" s="3">
        <v>0.000492</v>
      </c>
      <c r="H20" s="3">
        <v>0.000332</v>
      </c>
      <c r="I20" s="3">
        <f t="shared" si="2"/>
        <v>242.92682926829264</v>
      </c>
    </row>
    <row r="21" spans="1:9" ht="12.75">
      <c r="A21">
        <v>3000</v>
      </c>
      <c r="B21" s="3">
        <v>15.4</v>
      </c>
      <c r="C21" s="3">
        <v>1.48</v>
      </c>
      <c r="D21" s="3">
        <v>0.02</v>
      </c>
      <c r="E21" s="3">
        <f t="shared" si="0"/>
        <v>0.0961038961038961</v>
      </c>
      <c r="F21" s="3">
        <f t="shared" si="1"/>
        <v>0.0019959463865486843</v>
      </c>
      <c r="G21" s="3">
        <v>0.000326</v>
      </c>
      <c r="H21" s="3">
        <v>0.000218</v>
      </c>
      <c r="I21" s="3">
        <f t="shared" si="2"/>
        <v>240.7361963190184</v>
      </c>
    </row>
    <row r="22" spans="1:9" ht="12.75">
      <c r="A22">
        <v>5000</v>
      </c>
      <c r="B22" s="3">
        <v>15.4</v>
      </c>
      <c r="C22" s="3">
        <v>1.06</v>
      </c>
      <c r="D22" s="3">
        <v>0.02</v>
      </c>
      <c r="E22" s="3">
        <f t="shared" si="0"/>
        <v>0.06883116883116883</v>
      </c>
      <c r="F22" s="3">
        <f t="shared" si="1"/>
        <v>0.0016926304837969355</v>
      </c>
      <c r="G22" s="3">
        <v>0.00019600000000000002</v>
      </c>
      <c r="H22" s="3">
        <v>0.000134</v>
      </c>
      <c r="I22" s="3">
        <f t="shared" si="2"/>
        <v>246.12244897959184</v>
      </c>
    </row>
    <row r="23" spans="1:9" ht="12.75">
      <c r="A23">
        <v>10000</v>
      </c>
      <c r="B23" s="3">
        <v>15.4</v>
      </c>
      <c r="C23" s="3">
        <v>0.61</v>
      </c>
      <c r="D23" s="3">
        <v>0.02</v>
      </c>
      <c r="E23" s="3">
        <f t="shared" si="0"/>
        <v>0.03961038961038961</v>
      </c>
      <c r="F23" s="3">
        <f t="shared" si="1"/>
        <v>0.0014411329135005024</v>
      </c>
      <c r="G23" s="3">
        <v>9.6E-05</v>
      </c>
      <c r="H23" s="3">
        <v>7E-05</v>
      </c>
      <c r="I23" s="3">
        <f t="shared" si="2"/>
        <v>262.5</v>
      </c>
    </row>
    <row r="24" spans="1:9" ht="12.75">
      <c r="A24">
        <v>20000</v>
      </c>
      <c r="B24" s="3">
        <v>15.4</v>
      </c>
      <c r="C24" s="3">
        <v>0.3</v>
      </c>
      <c r="D24" s="3">
        <v>0.02</v>
      </c>
      <c r="E24" s="3">
        <f t="shared" si="0"/>
        <v>0.01948051948051948</v>
      </c>
      <c r="F24" s="3">
        <f t="shared" si="1"/>
        <v>0.0013345457482989616</v>
      </c>
      <c r="G24" s="3">
        <v>4.92E-05</v>
      </c>
      <c r="H24" s="3">
        <v>3.6E-05</v>
      </c>
      <c r="I24" s="3">
        <f t="shared" si="2"/>
        <v>263.4146341463415</v>
      </c>
    </row>
    <row r="25" spans="1:9" ht="12.75">
      <c r="A25">
        <v>30000</v>
      </c>
      <c r="B25" s="3">
        <v>15.4</v>
      </c>
      <c r="C25" s="3">
        <v>0.08</v>
      </c>
      <c r="D25" s="3">
        <v>0.02</v>
      </c>
      <c r="E25" s="3">
        <f t="shared" si="0"/>
        <v>0.005194805194805195</v>
      </c>
      <c r="F25" s="3">
        <f t="shared" si="1"/>
        <v>0.0013012828471896823</v>
      </c>
      <c r="G25" s="3">
        <v>3.24E-05</v>
      </c>
      <c r="H25" s="3">
        <v>2.48E-05</v>
      </c>
      <c r="I25" s="3">
        <f t="shared" si="2"/>
        <v>275.55555555555554</v>
      </c>
    </row>
    <row r="26" spans="1:9" ht="12.75">
      <c r="A26">
        <v>50000</v>
      </c>
      <c r="B26" s="3">
        <v>15.4</v>
      </c>
      <c r="C26" s="3">
        <v>0.06</v>
      </c>
      <c r="D26" s="3">
        <v>0.02</v>
      </c>
      <c r="E26" s="3">
        <f t="shared" si="0"/>
        <v>0.0038961038961038957</v>
      </c>
      <c r="F26" s="3">
        <f t="shared" si="1"/>
        <v>0.0013001540504457986</v>
      </c>
      <c r="G26" s="3">
        <v>1.94E-05</v>
      </c>
      <c r="H26" s="3">
        <v>1.48E-05</v>
      </c>
      <c r="I26" s="3">
        <f t="shared" si="2"/>
        <v>274.63917525773195</v>
      </c>
    </row>
    <row r="27" spans="1:9" ht="12.75">
      <c r="A27">
        <v>100000</v>
      </c>
      <c r="B27" s="3">
        <v>15.4</v>
      </c>
      <c r="C27" s="3">
        <v>0.02</v>
      </c>
      <c r="D27" s="3">
        <v>0.02</v>
      </c>
      <c r="E27" s="3">
        <f t="shared" si="0"/>
        <v>0.0012987012987012987</v>
      </c>
      <c r="F27" s="3">
        <f t="shared" si="1"/>
        <v>0.0012988627958024639</v>
      </c>
      <c r="G27" s="3">
        <v>9.7E-06</v>
      </c>
      <c r="H27" s="3">
        <v>7.4E-06</v>
      </c>
      <c r="I27" s="3">
        <f t="shared" si="2"/>
        <v>274.63917525773195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K24" sqref="K24"/>
    </sheetView>
  </sheetViews>
  <sheetFormatPr defaultColWidth="9.140625" defaultRowHeight="12.75"/>
  <cols>
    <col min="2" max="2" width="11.7109375" style="0" customWidth="1"/>
    <col min="3" max="3" width="12.28125" style="0" customWidth="1"/>
    <col min="4" max="4" width="9.8515625" style="0" customWidth="1"/>
  </cols>
  <sheetData>
    <row r="1" ht="12.75">
      <c r="A1" s="7" t="s">
        <v>33</v>
      </c>
    </row>
    <row r="2" spans="1:9" ht="12.75">
      <c r="A2" s="14" t="s">
        <v>4</v>
      </c>
      <c r="B2" s="13" t="s">
        <v>28</v>
      </c>
      <c r="C2" s="15" t="s">
        <v>15</v>
      </c>
      <c r="D2" s="14" t="s">
        <v>9</v>
      </c>
      <c r="E2" s="14" t="s">
        <v>27</v>
      </c>
      <c r="F2" s="14" t="s">
        <v>17</v>
      </c>
      <c r="G2" s="14" t="s">
        <v>29</v>
      </c>
      <c r="H2" s="14" t="s">
        <v>24</v>
      </c>
      <c r="I2" s="14" t="s">
        <v>31</v>
      </c>
    </row>
    <row r="3" spans="1:9" ht="12.75">
      <c r="A3" s="1">
        <v>0.01</v>
      </c>
      <c r="B3">
        <v>1.54</v>
      </c>
      <c r="C3" s="3">
        <v>3.44</v>
      </c>
      <c r="D3" s="3">
        <v>0.02</v>
      </c>
      <c r="E3" s="3">
        <f>C3/B3</f>
        <v>2.2337662337662336</v>
      </c>
      <c r="F3" s="3">
        <f>E3*SQRT((0.02/C3)^2+0.01^2+(0.01/5)^2)</f>
        <v>0.026221985267799976</v>
      </c>
      <c r="G3" s="3">
        <f>1/A3</f>
        <v>100</v>
      </c>
      <c r="H3" s="3">
        <f>G3/2</f>
        <v>50</v>
      </c>
      <c r="I3" s="3">
        <f>H3/G3*360</f>
        <v>180</v>
      </c>
    </row>
    <row r="4" spans="1:9" ht="12.75">
      <c r="A4" s="1">
        <v>0.1</v>
      </c>
      <c r="B4">
        <v>1.54</v>
      </c>
      <c r="C4" s="3">
        <v>3.44</v>
      </c>
      <c r="D4" s="3">
        <v>0.02</v>
      </c>
      <c r="E4" s="3">
        <f>C4/B4</f>
        <v>2.2337662337662336</v>
      </c>
      <c r="F4" s="3">
        <f>E4*SQRT((0.02/C4)^2+0.01^2+(0.01/5)^2)</f>
        <v>0.026221985267799976</v>
      </c>
      <c r="G4" s="3">
        <f>1/A4</f>
        <v>10</v>
      </c>
      <c r="H4" s="3">
        <f>G4/2</f>
        <v>5</v>
      </c>
      <c r="I4" s="3">
        <f>H4/G4*360</f>
        <v>180</v>
      </c>
    </row>
    <row r="5" spans="1:9" ht="12.75">
      <c r="A5" s="1">
        <v>0.5</v>
      </c>
      <c r="B5">
        <v>1.54</v>
      </c>
      <c r="C5" s="3">
        <v>3.44</v>
      </c>
      <c r="D5" s="3">
        <v>0.02</v>
      </c>
      <c r="E5" s="3">
        <f>C5/B5</f>
        <v>2.2337662337662336</v>
      </c>
      <c r="F5" s="3">
        <f>E5*SQRT((0.02/C5)^2+0.01^2+(0.01/5)^2)</f>
        <v>0.026221985267799976</v>
      </c>
      <c r="G5" s="3">
        <f>1/A5</f>
        <v>2</v>
      </c>
      <c r="H5" s="3">
        <f>G5/2</f>
        <v>1</v>
      </c>
      <c r="I5" s="3">
        <f>H5/G5*360</f>
        <v>180</v>
      </c>
    </row>
    <row r="6" spans="1:9" ht="12.75">
      <c r="A6">
        <v>1</v>
      </c>
      <c r="B6">
        <v>1.54</v>
      </c>
      <c r="C6" s="3">
        <v>3.44</v>
      </c>
      <c r="D6" s="3">
        <v>0.02</v>
      </c>
      <c r="E6" s="3">
        <f>C6/B6</f>
        <v>2.2337662337662336</v>
      </c>
      <c r="F6" s="3">
        <f>E6*SQRT((0.02/C6)^2+0.01^2+(0.01/5)^2)</f>
        <v>0.026221985267799976</v>
      </c>
      <c r="G6" s="3">
        <v>0.97</v>
      </c>
      <c r="H6" s="3">
        <v>0.49</v>
      </c>
      <c r="I6" s="3">
        <f aca="true" t="shared" si="0" ref="I6:I26">H6/G6*360</f>
        <v>181.8556701030928</v>
      </c>
    </row>
    <row r="7" spans="1:9" ht="12.75">
      <c r="A7">
        <v>3</v>
      </c>
      <c r="B7">
        <v>1.54</v>
      </c>
      <c r="C7" s="3">
        <v>3.44</v>
      </c>
      <c r="D7" s="3">
        <v>0.02</v>
      </c>
      <c r="E7" s="3">
        <f>C7/B7</f>
        <v>2.2337662337662336</v>
      </c>
      <c r="F7" s="3">
        <f>E7*SQRT((0.02/C7)^2+0.01^2+(0.01/5)^2)</f>
        <v>0.026221985267799976</v>
      </c>
      <c r="G7" s="3">
        <v>0.33</v>
      </c>
      <c r="H7" s="3">
        <v>0.172</v>
      </c>
      <c r="I7" s="3">
        <f t="shared" si="0"/>
        <v>187.6363636363636</v>
      </c>
    </row>
    <row r="8" spans="1:9" ht="12.75">
      <c r="A8">
        <v>6</v>
      </c>
      <c r="B8">
        <v>1.54</v>
      </c>
      <c r="C8" s="3">
        <v>3.28</v>
      </c>
      <c r="D8" s="3">
        <v>0.02</v>
      </c>
      <c r="E8" s="3">
        <f>C8/B8</f>
        <v>2.1298701298701297</v>
      </c>
      <c r="F8" s="3">
        <f>E8*SQRT((0.02/C8)^2+0.01^2+(0.01/5)^2)</f>
        <v>0.02530696683556914</v>
      </c>
      <c r="G8" s="3">
        <v>0.157</v>
      </c>
      <c r="H8" s="3">
        <v>0.083</v>
      </c>
      <c r="I8" s="3">
        <f t="shared" si="0"/>
        <v>190.3184713375796</v>
      </c>
    </row>
    <row r="9" spans="1:9" ht="12.75">
      <c r="A9">
        <v>10</v>
      </c>
      <c r="B9">
        <v>1.54</v>
      </c>
      <c r="C9" s="3">
        <v>3.2</v>
      </c>
      <c r="D9" s="3">
        <v>0.02</v>
      </c>
      <c r="E9" s="3">
        <f>C9/B9</f>
        <v>2.077922077922078</v>
      </c>
      <c r="F9" s="3">
        <f>E9*SQRT((0.02/C9)^2+0.01^2+(0.01/5)^2)</f>
        <v>0.024853763561362464</v>
      </c>
      <c r="G9" s="3">
        <v>0.097</v>
      </c>
      <c r="H9" s="3">
        <v>0.053</v>
      </c>
      <c r="I9" s="3">
        <f t="shared" si="0"/>
        <v>196.70103092783503</v>
      </c>
    </row>
    <row r="10" spans="1:9" ht="12.75">
      <c r="A10">
        <v>20</v>
      </c>
      <c r="B10">
        <v>1.54</v>
      </c>
      <c r="C10" s="3">
        <v>2.72</v>
      </c>
      <c r="D10" s="3">
        <v>0.02</v>
      </c>
      <c r="E10" s="3">
        <f>C10/B10</f>
        <v>1.7662337662337664</v>
      </c>
      <c r="F10" s="3">
        <f>E10*SQRT((0.02/C10)^2+0.01^2+(0.01/5)^2)</f>
        <v>0.022205832677276768</v>
      </c>
      <c r="G10" s="3">
        <v>0.0492</v>
      </c>
      <c r="H10" s="3">
        <v>0.0296</v>
      </c>
      <c r="I10" s="3">
        <f t="shared" si="0"/>
        <v>216.58536585365854</v>
      </c>
    </row>
    <row r="11" spans="1:9" ht="12.75">
      <c r="A11">
        <v>30</v>
      </c>
      <c r="B11">
        <v>1.54</v>
      </c>
      <c r="C11" s="3">
        <v>2.24</v>
      </c>
      <c r="D11" s="3">
        <v>0.02</v>
      </c>
      <c r="E11" s="3">
        <f>C11/B11</f>
        <v>1.4545454545454546</v>
      </c>
      <c r="F11" s="3">
        <f>E11*SQRT((0.02/C11)^2+0.01^2+(0.01/5)^2)</f>
        <v>0.019715363658225623</v>
      </c>
      <c r="G11" s="3">
        <v>0.033</v>
      </c>
      <c r="H11" s="3">
        <v>0.021</v>
      </c>
      <c r="I11" s="3">
        <f t="shared" si="0"/>
        <v>229.0909090909091</v>
      </c>
    </row>
    <row r="12" spans="1:9" ht="12.75">
      <c r="A12">
        <v>50</v>
      </c>
      <c r="B12">
        <v>1.54</v>
      </c>
      <c r="C12" s="3">
        <v>1.6</v>
      </c>
      <c r="D12" s="3">
        <v>0.02</v>
      </c>
      <c r="E12" s="3">
        <f>C12/B12</f>
        <v>1.038961038961039</v>
      </c>
      <c r="F12" s="3">
        <f>E12*SQRT((0.02/C12)^2+0.01^2+(0.01/5)^2)</f>
        <v>0.01676079564145629</v>
      </c>
      <c r="G12" s="3">
        <v>0.0194</v>
      </c>
      <c r="H12" s="3">
        <v>0.0126</v>
      </c>
      <c r="I12" s="3">
        <f t="shared" si="0"/>
        <v>233.81443298969074</v>
      </c>
    </row>
    <row r="13" spans="1:9" ht="12.75">
      <c r="A13">
        <v>100</v>
      </c>
      <c r="B13">
        <v>1.54</v>
      </c>
      <c r="C13" s="3">
        <v>0.86</v>
      </c>
      <c r="D13" s="3">
        <v>0.02</v>
      </c>
      <c r="E13" s="3">
        <f>C13/B13</f>
        <v>0.5584415584415584</v>
      </c>
      <c r="F13" s="3">
        <f>E13*SQRT((0.02/C13)^2+0.01^2+(0.01/5)^2)</f>
        <v>0.014180819145630697</v>
      </c>
      <c r="G13" s="3">
        <v>0.0095</v>
      </c>
      <c r="H13" s="3">
        <v>0.0065</v>
      </c>
      <c r="I13" s="3">
        <f t="shared" si="0"/>
        <v>246.31578947368422</v>
      </c>
    </row>
    <row r="14" spans="1:9" ht="12.75">
      <c r="A14">
        <v>200</v>
      </c>
      <c r="B14">
        <v>15.4</v>
      </c>
      <c r="C14" s="3">
        <v>4.8</v>
      </c>
      <c r="D14" s="3">
        <v>0.02</v>
      </c>
      <c r="E14" s="3">
        <f>C14/B14</f>
        <v>0.3116883116883117</v>
      </c>
      <c r="F14" s="3">
        <f>E14*SQRT((0.02/C14)^2+0.01^2+(0.01/5)^2)</f>
        <v>0.003433683713176258</v>
      </c>
      <c r="G14" s="3">
        <v>0.00492</v>
      </c>
      <c r="H14" s="3">
        <v>0.0034</v>
      </c>
      <c r="I14" s="3">
        <f t="shared" si="0"/>
        <v>248.78048780487805</v>
      </c>
    </row>
    <row r="15" spans="1:9" ht="12.75">
      <c r="A15">
        <v>300</v>
      </c>
      <c r="B15">
        <v>15.4</v>
      </c>
      <c r="C15" s="3">
        <v>3.44</v>
      </c>
      <c r="D15" s="3">
        <v>0.02</v>
      </c>
      <c r="E15" s="3">
        <f>C15/B15</f>
        <v>0.22337662337662337</v>
      </c>
      <c r="F15" s="3">
        <f>E15*SQRT((0.02/C15)^2+0.01^2+(0.01/5)^2)</f>
        <v>0.0026221985267799977</v>
      </c>
      <c r="G15" s="3">
        <v>0.00326</v>
      </c>
      <c r="H15" s="3">
        <v>0.0022</v>
      </c>
      <c r="I15" s="3">
        <f t="shared" si="0"/>
        <v>242.94478527607365</v>
      </c>
    </row>
    <row r="16" spans="1:9" ht="12.75">
      <c r="A16">
        <v>500</v>
      </c>
      <c r="B16">
        <v>15.4</v>
      </c>
      <c r="C16" s="3">
        <v>2.24</v>
      </c>
      <c r="D16" s="3">
        <v>0.02</v>
      </c>
      <c r="E16" s="3">
        <f>C16/B16</f>
        <v>0.14545454545454548</v>
      </c>
      <c r="F16" s="3">
        <f>E16*SQRT((0.02/C16)^2+0.01^2+(0.01/5)^2)</f>
        <v>0.0019715363658225626</v>
      </c>
      <c r="G16" s="3">
        <v>0.00198</v>
      </c>
      <c r="H16" s="3">
        <v>0.0013</v>
      </c>
      <c r="I16" s="3">
        <f t="shared" si="0"/>
        <v>236.36363636363637</v>
      </c>
    </row>
    <row r="17" spans="1:9" ht="12.75">
      <c r="A17">
        <v>800</v>
      </c>
      <c r="B17">
        <v>15.4</v>
      </c>
      <c r="C17" s="3">
        <v>1.8</v>
      </c>
      <c r="D17" s="3">
        <v>0.02</v>
      </c>
      <c r="E17" s="3">
        <f>C17/B17</f>
        <v>0.11688311688311688</v>
      </c>
      <c r="F17" s="3">
        <f>E17*SQRT((0.02/C17)^2+0.01^2+(0.01/5)^2)</f>
        <v>0.0017627926754241196</v>
      </c>
      <c r="G17" s="3">
        <v>0.00119</v>
      </c>
      <c r="H17" s="3">
        <v>0.00077</v>
      </c>
      <c r="I17" s="3">
        <f t="shared" si="0"/>
        <v>232.9411764705882</v>
      </c>
    </row>
    <row r="18" spans="1:9" ht="12.75">
      <c r="A18">
        <v>1000</v>
      </c>
      <c r="B18">
        <v>15.4</v>
      </c>
      <c r="C18" s="3">
        <v>1.76</v>
      </c>
      <c r="D18" s="3">
        <v>0.02</v>
      </c>
      <c r="E18" s="3">
        <f>C18/B18</f>
        <v>0.11428571428571428</v>
      </c>
      <c r="F18" s="3">
        <f>E18*SQRT((0.02/C18)^2+0.01^2+(0.01/5)^2)</f>
        <v>0.0017449906619197752</v>
      </c>
      <c r="G18" s="3">
        <v>0.00097</v>
      </c>
      <c r="H18" s="3">
        <v>0.00062</v>
      </c>
      <c r="I18" s="3">
        <f t="shared" si="0"/>
        <v>230.10309278350513</v>
      </c>
    </row>
    <row r="19" spans="1:9" ht="12.75">
      <c r="A19">
        <v>1500</v>
      </c>
      <c r="B19">
        <v>15.4</v>
      </c>
      <c r="C19" s="3">
        <v>1.72</v>
      </c>
      <c r="D19" s="3">
        <v>0.02</v>
      </c>
      <c r="E19" s="3">
        <f>C19/B19</f>
        <v>0.11168831168831168</v>
      </c>
      <c r="F19" s="3">
        <f>E19*SQRT((0.02/C19)^2+0.01^2+(0.01/5)^2)</f>
        <v>0.0017274113800418611</v>
      </c>
      <c r="G19" s="3">
        <v>0.000644</v>
      </c>
      <c r="H19" s="3">
        <v>0.000412</v>
      </c>
      <c r="I19" s="3">
        <f>H19/G19*360</f>
        <v>230.31055900621118</v>
      </c>
    </row>
    <row r="20" spans="1:9" ht="12.75">
      <c r="A20">
        <v>2000</v>
      </c>
      <c r="B20">
        <v>15.4</v>
      </c>
      <c r="C20" s="3">
        <v>1.32</v>
      </c>
      <c r="D20" s="3">
        <v>0.02</v>
      </c>
      <c r="E20" s="3">
        <f>C20/B20</f>
        <v>0.08571428571428572</v>
      </c>
      <c r="F20" s="3">
        <f>E20*SQRT((0.02/C20)^2+0.01^2+(0.01/5)^2)</f>
        <v>0.0015654733136982889</v>
      </c>
      <c r="G20" s="3">
        <v>0.000492</v>
      </c>
      <c r="H20" s="3">
        <v>0.000332</v>
      </c>
      <c r="I20" s="3">
        <f t="shared" si="0"/>
        <v>242.92682926829264</v>
      </c>
    </row>
    <row r="21" spans="1:9" ht="12.75">
      <c r="A21">
        <v>3000</v>
      </c>
      <c r="B21">
        <v>15.4</v>
      </c>
      <c r="C21" s="3">
        <v>0.8</v>
      </c>
      <c r="D21" s="3">
        <v>0.02</v>
      </c>
      <c r="E21" s="3">
        <f>C21/B21</f>
        <v>0.05194805194805195</v>
      </c>
      <c r="F21" s="3">
        <f>E21*SQRT((0.02/C21)^2+0.01^2+(0.01/5)^2)</f>
        <v>0.0014025974025974027</v>
      </c>
      <c r="G21" s="3">
        <v>0.00033</v>
      </c>
      <c r="H21" s="3">
        <v>0.000226</v>
      </c>
      <c r="I21" s="3">
        <f t="shared" si="0"/>
        <v>246.54545454545453</v>
      </c>
    </row>
    <row r="22" spans="1:9" ht="12.75">
      <c r="A22">
        <v>5000</v>
      </c>
      <c r="B22">
        <v>15.4</v>
      </c>
      <c r="C22" s="3">
        <v>0.48</v>
      </c>
      <c r="D22" s="3">
        <v>0.02</v>
      </c>
      <c r="E22" s="3">
        <f>C22/B22</f>
        <v>0.031168831168831165</v>
      </c>
      <c r="F22" s="3">
        <f>E22*SQRT((0.02/C22)^2+0.01^2+(0.01/5)^2)</f>
        <v>0.001337034274443731</v>
      </c>
      <c r="G22" s="3">
        <v>0.000194</v>
      </c>
      <c r="H22" s="3">
        <v>0.000142</v>
      </c>
      <c r="I22" s="3">
        <f t="shared" si="0"/>
        <v>263.50515463917526</v>
      </c>
    </row>
    <row r="23" spans="1:9" ht="12.75">
      <c r="A23">
        <v>10000</v>
      </c>
      <c r="B23">
        <v>15.4</v>
      </c>
      <c r="C23" s="3">
        <v>0.29</v>
      </c>
      <c r="D23" s="3">
        <v>0.02</v>
      </c>
      <c r="E23" s="3">
        <f>C23/B23</f>
        <v>0.01883116883116883</v>
      </c>
      <c r="F23" s="3">
        <f>E23*SQRT((0.02/C23)^2+0.01^2+(0.01/5)^2)</f>
        <v>0.0013128232199658228</v>
      </c>
      <c r="G23" s="3">
        <v>9.7E-05</v>
      </c>
      <c r="H23" s="3">
        <v>7.1E-05</v>
      </c>
      <c r="I23" s="3">
        <f t="shared" si="0"/>
        <v>263.50515463917526</v>
      </c>
    </row>
    <row r="24" spans="1:9" ht="12.75">
      <c r="A24">
        <v>20000</v>
      </c>
      <c r="B24">
        <v>15.2</v>
      </c>
      <c r="C24" s="3">
        <v>0.12</v>
      </c>
      <c r="D24" s="3">
        <v>0.02</v>
      </c>
      <c r="E24" s="3">
        <f>C24/B24</f>
        <v>0.007894736842105263</v>
      </c>
      <c r="F24" s="3">
        <f>E24*SQRT((0.02/C24)^2+0.01^2+(0.01/5)^2)</f>
        <v>0.0013182503303690108</v>
      </c>
      <c r="G24" s="3">
        <v>4.92E-05</v>
      </c>
      <c r="H24" s="3">
        <v>3.7E-05</v>
      </c>
      <c r="I24" s="3">
        <f t="shared" si="0"/>
        <v>270.73170731707313</v>
      </c>
    </row>
    <row r="25" spans="1:9" ht="12.75">
      <c r="A25">
        <v>30000</v>
      </c>
      <c r="B25">
        <v>15.2</v>
      </c>
      <c r="C25" s="3">
        <v>0.06</v>
      </c>
      <c r="D25" s="3">
        <v>0.02</v>
      </c>
      <c r="E25" s="3">
        <f>C25/B25</f>
        <v>0.003947368421052632</v>
      </c>
      <c r="F25" s="3">
        <f>E25*SQRT((0.02/C25)^2+0.01^2+(0.01/5)^2)</f>
        <v>0.0013164051191305551</v>
      </c>
      <c r="G25" s="3">
        <v>3.26E-05</v>
      </c>
      <c r="H25" s="3">
        <v>2.5E-05</v>
      </c>
      <c r="I25" s="3">
        <f t="shared" si="0"/>
        <v>276.07361963190186</v>
      </c>
    </row>
    <row r="26" spans="1:9" ht="12.75">
      <c r="A26">
        <v>50000</v>
      </c>
      <c r="B26">
        <v>15.2</v>
      </c>
      <c r="C26" s="3">
        <v>0.05</v>
      </c>
      <c r="D26" s="3">
        <v>0.02</v>
      </c>
      <c r="E26" s="3">
        <f>C26/B26</f>
        <v>0.0032894736842105266</v>
      </c>
      <c r="F26" s="3">
        <f>E26*SQRT((0.02/C26)^2+0.01^2+(0.01/5)^2)</f>
        <v>0.0013162170357956015</v>
      </c>
      <c r="G26" s="3">
        <v>1.94E-05</v>
      </c>
      <c r="H26" s="3">
        <v>1.46E-05</v>
      </c>
      <c r="I26" s="3">
        <f t="shared" si="0"/>
        <v>270.92783505154637</v>
      </c>
    </row>
    <row r="27" spans="1:9" ht="12.75">
      <c r="A27">
        <v>100000</v>
      </c>
      <c r="B27">
        <v>15.2</v>
      </c>
      <c r="C27" s="3">
        <v>0.02</v>
      </c>
      <c r="D27" s="3">
        <v>0.02</v>
      </c>
      <c r="E27" s="3">
        <f>C27/B27</f>
        <v>0.0013157894736842107</v>
      </c>
      <c r="F27" s="3">
        <f>E27*SQRT((0.02/C27)^2+0.01^2+(0.01/5)^2)</f>
        <v>0.0013158578929579874</v>
      </c>
      <c r="G27" s="3">
        <v>9.7E-06</v>
      </c>
      <c r="H27" s="3">
        <v>7.5E-06</v>
      </c>
      <c r="I27" s="3">
        <f>H27/G27*360</f>
        <v>278.35051546391753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Richard Jones</cp:lastModifiedBy>
  <cp:lastPrinted>2006-09-18T18:19:38Z</cp:lastPrinted>
  <dcterms:created xsi:type="dcterms:W3CDTF">2006-09-13T18:16:29Z</dcterms:created>
  <dcterms:modified xsi:type="dcterms:W3CDTF">2006-09-26T21:20:14Z</dcterms:modified>
  <cp:category/>
  <cp:version/>
  <cp:contentType/>
  <cp:contentStatus/>
</cp:coreProperties>
</file>