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8" windowHeight="6192" activeTab="1"/>
  </bookViews>
  <sheets>
    <sheet name="Feet Units" sheetId="1" r:id="rId1"/>
    <sheet name="Metric &amp; Machine Coordinates" sheetId="2" r:id="rId2"/>
    <sheet name="Sheet3" sheetId="3" r:id="rId3"/>
  </sheets>
  <definedNames>
    <definedName name="_xlnm.Print_Area" localSheetId="0">'Feet Units'!$B$2:$O$37</definedName>
    <definedName name="_xlnm.Print_Area" localSheetId="1">'Metric &amp; Machine Coordinates'!$B$2:$Q$36</definedName>
  </definedNames>
  <calcPr fullCalcOnLoad="1"/>
</workbook>
</file>

<file path=xl/sharedStrings.xml><?xml version="1.0" encoding="utf-8"?>
<sst xmlns="http://schemas.openxmlformats.org/spreadsheetml/2006/main" count="112" uniqueCount="58">
  <si>
    <t>Point of Tangency</t>
  </si>
  <si>
    <t>Start of Inclined Floor</t>
  </si>
  <si>
    <t>End of Inclined Floor</t>
  </si>
  <si>
    <t>West Face</t>
  </si>
  <si>
    <t>East Face</t>
  </si>
  <si>
    <t>Beam Pipe</t>
  </si>
  <si>
    <t>Collimator</t>
  </si>
  <si>
    <t xml:space="preserve">Existing Stub Interior Face </t>
  </si>
  <si>
    <t>Tagger Magnet (west end)</t>
  </si>
  <si>
    <t>Permanent Magnet</t>
  </si>
  <si>
    <t>GlueX Solenoid</t>
  </si>
  <si>
    <t>Hall D</t>
  </si>
  <si>
    <t xml:space="preserve">Photon Beam Dump </t>
  </si>
  <si>
    <t>East End</t>
  </si>
  <si>
    <t>Fence</t>
  </si>
  <si>
    <t>Canon Blvd. West Side</t>
  </si>
  <si>
    <t>Electron Beam Dump</t>
  </si>
  <si>
    <t>Hall D &amp; Beam Line Element</t>
  </si>
  <si>
    <t>FEET UNITS</t>
  </si>
  <si>
    <t xml:space="preserve">Distance from Point of Tangency </t>
  </si>
  <si>
    <t xml:space="preserve">Beam Elevation Jlab System </t>
  </si>
  <si>
    <t xml:space="preserve">Floor Elevation </t>
  </si>
  <si>
    <t xml:space="preserve">Distance to North Wall from Beam </t>
  </si>
  <si>
    <t xml:space="preserve">Total Width </t>
  </si>
  <si>
    <t xml:space="preserve">East Coordinate </t>
  </si>
  <si>
    <t xml:space="preserve">North Coordinate </t>
  </si>
  <si>
    <t xml:space="preserve">Incremental Distance </t>
  </si>
  <si>
    <t>Comments</t>
  </si>
  <si>
    <t>Tunnel Extension</t>
  </si>
  <si>
    <t xml:space="preserve">Start of bending of Beam </t>
  </si>
  <si>
    <t>End of bending of beam</t>
  </si>
  <si>
    <t>Tagger Area</t>
  </si>
  <si>
    <t>Counting House</t>
  </si>
  <si>
    <t>Distance of Beam Above Finished Floor</t>
  </si>
  <si>
    <t>West end of equipment</t>
  </si>
  <si>
    <t>East Face wall</t>
  </si>
  <si>
    <t>Radiator (Goniometer)</t>
  </si>
  <si>
    <t>METRIC UNITS</t>
  </si>
  <si>
    <t>MACHINE COORDINATES</t>
  </si>
  <si>
    <t xml:space="preserve">Clear Ceiling/Crane Hook Height from Floor </t>
  </si>
  <si>
    <t>Radiator (Goniometer) C/L</t>
  </si>
  <si>
    <t>Approximate center of Bldg. #39, E. Arc Service Bldg.</t>
  </si>
  <si>
    <t>Approximate distance</t>
  </si>
  <si>
    <t>Need 66 m from the center of Hall D to fence for radiation protection.</t>
  </si>
  <si>
    <t>Need to calculate requirement.  Assume 10 m between tagger area &amp; electron beam dump.</t>
  </si>
  <si>
    <t>Y for Beamline (Elevation)</t>
  </si>
  <si>
    <t>X for Beamline (North Coordinate)</t>
  </si>
  <si>
    <t>Z  (East Coordinate)</t>
  </si>
  <si>
    <r>
      <t>Bold</t>
    </r>
    <r>
      <rPr>
        <sz val="12"/>
        <rFont val="Arial"/>
        <family val="0"/>
      </rPr>
      <t xml:space="preserve"> - Design Requirement</t>
    </r>
  </si>
  <si>
    <t>Increase from concept beam height of 1.5 m AFF for "leveling platform".</t>
  </si>
  <si>
    <t>Request to increase dimension by 10 m for 8 deg bends.  Estimated civil cost $150K - $200K.</t>
  </si>
  <si>
    <t xml:space="preserve">Overall Ceiling Height from Floor </t>
  </si>
  <si>
    <t xml:space="preserve"> </t>
  </si>
  <si>
    <t>Conversion Factor:  Feet = 3.2808 x Meter</t>
  </si>
  <si>
    <t>Calculation Check.  All Cells must be zero.</t>
  </si>
  <si>
    <t>East end of the Tagger area has to at a minimum distance of 13 m from west end of the permanent magnet</t>
  </si>
  <si>
    <t>Need a minimum of 75 m from Radiator.</t>
  </si>
  <si>
    <t>City of Newport News has requested a vegetation buffer of 75'.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</si>
</sst>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;0;;@"/>
    <numFmt numFmtId="168" formatCode="0;\-0;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00"/>
  </numFmts>
  <fonts count="1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trike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2" fontId="4" fillId="0" borderId="0" xfId="0" applyNumberFormat="1" applyFont="1" applyFill="1" applyAlignment="1">
      <alignment vertical="top"/>
    </xf>
    <xf numFmtId="2" fontId="2" fillId="0" borderId="1" xfId="0" applyNumberFormat="1" applyFont="1" applyFill="1" applyBorder="1" applyAlignment="1">
      <alignment horizontal="center" textRotation="90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2" xfId="0" applyNumberFormat="1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right" vertical="top" wrapText="1"/>
    </xf>
    <xf numFmtId="2" fontId="7" fillId="0" borderId="1" xfId="0" applyNumberFormat="1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166" fontId="2" fillId="2" borderId="1" xfId="0" applyNumberFormat="1" applyFont="1" applyFill="1" applyBorder="1" applyAlignment="1">
      <alignment vertical="top" wrapText="1"/>
    </xf>
    <xf numFmtId="166" fontId="2" fillId="2" borderId="2" xfId="0" applyNumberFormat="1" applyFont="1" applyFill="1" applyBorder="1" applyAlignment="1">
      <alignment vertical="top" wrapText="1"/>
    </xf>
    <xf numFmtId="166" fontId="2" fillId="0" borderId="1" xfId="0" applyNumberFormat="1" applyFont="1" applyFill="1" applyBorder="1" applyAlignment="1">
      <alignment vertical="top" wrapText="1"/>
    </xf>
    <xf numFmtId="166" fontId="2" fillId="0" borderId="2" xfId="0" applyNumberFormat="1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horizontal="right" vertical="top" wrapText="1"/>
    </xf>
    <xf numFmtId="2" fontId="2" fillId="2" borderId="3" xfId="0" applyNumberFormat="1" applyFont="1" applyFill="1" applyBorder="1" applyAlignment="1">
      <alignment vertical="top" wrapText="1"/>
    </xf>
    <xf numFmtId="165" fontId="2" fillId="0" borderId="0" xfId="0" applyNumberFormat="1" applyFont="1" applyFill="1" applyAlignment="1">
      <alignment vertical="top" wrapText="1"/>
    </xf>
    <xf numFmtId="165" fontId="2" fillId="0" borderId="4" xfId="0" applyNumberFormat="1" applyFont="1" applyFill="1" applyBorder="1" applyAlignment="1">
      <alignment vertical="top"/>
    </xf>
    <xf numFmtId="165" fontId="2" fillId="0" borderId="4" xfId="0" applyNumberFormat="1" applyFont="1" applyFill="1" applyBorder="1" applyAlignment="1">
      <alignment vertical="top" wrapText="1"/>
    </xf>
    <xf numFmtId="165" fontId="2" fillId="0" borderId="5" xfId="0" applyNumberFormat="1" applyFont="1" applyFill="1" applyBorder="1" applyAlignment="1">
      <alignment vertical="top"/>
    </xf>
    <xf numFmtId="165" fontId="2" fillId="0" borderId="0" xfId="0" applyNumberFormat="1" applyFont="1" applyFill="1" applyAlignment="1">
      <alignment vertical="top"/>
    </xf>
    <xf numFmtId="166" fontId="2" fillId="0" borderId="0" xfId="0" applyNumberFormat="1" applyFont="1" applyFill="1" applyAlignment="1">
      <alignment vertical="top" wrapText="1"/>
    </xf>
    <xf numFmtId="165" fontId="2" fillId="0" borderId="0" xfId="0" applyNumberFormat="1" applyFont="1" applyFill="1" applyAlignment="1">
      <alignment vertical="top" wrapText="1"/>
    </xf>
    <xf numFmtId="2" fontId="7" fillId="0" borderId="0" xfId="0" applyNumberFormat="1" applyFont="1" applyFill="1" applyAlignment="1">
      <alignment vertical="top" wrapText="1"/>
    </xf>
    <xf numFmtId="2" fontId="2" fillId="0" borderId="0" xfId="0" applyNumberFormat="1" applyFont="1" applyFill="1" applyAlignment="1">
      <alignment vertical="top" wrapText="1"/>
    </xf>
    <xf numFmtId="2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vertical="center"/>
    </xf>
    <xf numFmtId="2" fontId="2" fillId="0" borderId="4" xfId="0" applyNumberFormat="1" applyFont="1" applyFill="1" applyBorder="1" applyAlignment="1">
      <alignment vertical="top" wrapText="1"/>
    </xf>
    <xf numFmtId="2" fontId="2" fillId="0" borderId="4" xfId="0" applyNumberFormat="1" applyFont="1" applyFill="1" applyBorder="1" applyAlignment="1">
      <alignment vertical="top"/>
    </xf>
    <xf numFmtId="2" fontId="2" fillId="0" borderId="1" xfId="0" applyNumberFormat="1" applyFont="1" applyFill="1" applyBorder="1" applyAlignment="1">
      <alignment vertical="top"/>
    </xf>
    <xf numFmtId="2" fontId="2" fillId="0" borderId="5" xfId="0" applyNumberFormat="1" applyFont="1" applyFill="1" applyBorder="1" applyAlignment="1">
      <alignment vertical="top"/>
    </xf>
    <xf numFmtId="2" fontId="2" fillId="0" borderId="3" xfId="0" applyNumberFormat="1" applyFont="1" applyFill="1" applyBorder="1" applyAlignment="1">
      <alignment vertical="top" wrapText="1"/>
    </xf>
    <xf numFmtId="2" fontId="2" fillId="0" borderId="7" xfId="0" applyNumberFormat="1" applyFont="1" applyFill="1" applyBorder="1" applyAlignment="1">
      <alignment vertical="top" wrapText="1"/>
    </xf>
    <xf numFmtId="2" fontId="2" fillId="0" borderId="0" xfId="0" applyNumberFormat="1" applyFont="1" applyFill="1" applyAlignment="1">
      <alignment vertical="top"/>
    </xf>
    <xf numFmtId="166" fontId="7" fillId="0" borderId="0" xfId="0" applyNumberFormat="1" applyFont="1" applyFill="1" applyAlignment="1">
      <alignment vertical="top" wrapText="1"/>
    </xf>
    <xf numFmtId="2" fontId="7" fillId="0" borderId="1" xfId="0" applyNumberFormat="1" applyFont="1" applyFill="1" applyBorder="1" applyAlignment="1">
      <alignment horizontal="right" vertical="top" wrapText="1"/>
    </xf>
    <xf numFmtId="166" fontId="2" fillId="2" borderId="3" xfId="0" applyNumberFormat="1" applyFont="1" applyFill="1" applyBorder="1" applyAlignment="1">
      <alignment vertical="top" wrapText="1"/>
    </xf>
    <xf numFmtId="166" fontId="2" fillId="2" borderId="7" xfId="0" applyNumberFormat="1" applyFont="1" applyFill="1" applyBorder="1" applyAlignment="1">
      <alignment vertical="top" wrapText="1"/>
    </xf>
    <xf numFmtId="166" fontId="2" fillId="0" borderId="1" xfId="0" applyNumberFormat="1" applyFont="1" applyFill="1" applyBorder="1" applyAlignment="1">
      <alignment horizontal="center" textRotation="90" wrapText="1"/>
    </xf>
    <xf numFmtId="165" fontId="2" fillId="0" borderId="1" xfId="0" applyNumberFormat="1" applyFont="1" applyFill="1" applyBorder="1" applyAlignment="1">
      <alignment horizontal="center" textRotation="90" wrapText="1"/>
    </xf>
    <xf numFmtId="165" fontId="2" fillId="0" borderId="1" xfId="0" applyNumberFormat="1" applyFont="1" applyFill="1" applyBorder="1" applyAlignment="1">
      <alignment vertical="top"/>
    </xf>
    <xf numFmtId="165" fontId="2" fillId="0" borderId="1" xfId="0" applyNumberFormat="1" applyFont="1" applyFill="1" applyBorder="1" applyAlignment="1">
      <alignment vertical="top" wrapText="1"/>
    </xf>
    <xf numFmtId="165" fontId="2" fillId="2" borderId="1" xfId="0" applyNumberFormat="1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vertical="top" wrapText="1"/>
    </xf>
    <xf numFmtId="165" fontId="3" fillId="0" borderId="8" xfId="0" applyNumberFormat="1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textRotation="90" wrapText="1"/>
    </xf>
    <xf numFmtId="165" fontId="2" fillId="0" borderId="3" xfId="0" applyNumberFormat="1" applyFont="1" applyFill="1" applyBorder="1" applyAlignment="1">
      <alignment vertical="top" wrapText="1"/>
    </xf>
    <xf numFmtId="165" fontId="2" fillId="2" borderId="3" xfId="0" applyNumberFormat="1" applyFont="1" applyFill="1" applyBorder="1" applyAlignment="1">
      <alignment vertical="top" wrapText="1"/>
    </xf>
    <xf numFmtId="165" fontId="2" fillId="0" borderId="3" xfId="0" applyNumberFormat="1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vertical="top" wrapText="1"/>
    </xf>
    <xf numFmtId="2" fontId="2" fillId="0" borderId="9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vertical="top" wrapText="1"/>
    </xf>
    <xf numFmtId="165" fontId="7" fillId="0" borderId="1" xfId="0" applyNumberFormat="1" applyFont="1" applyFill="1" applyBorder="1" applyAlignment="1">
      <alignment vertical="top" wrapText="1"/>
    </xf>
    <xf numFmtId="165" fontId="7" fillId="2" borderId="1" xfId="0" applyNumberFormat="1" applyFont="1" applyFill="1" applyBorder="1" applyAlignment="1">
      <alignment vertical="top" wrapText="1"/>
    </xf>
    <xf numFmtId="2" fontId="7" fillId="2" borderId="1" xfId="0" applyNumberFormat="1" applyFont="1" applyFill="1" applyBorder="1" applyAlignment="1">
      <alignment vertical="top" wrapText="1"/>
    </xf>
    <xf numFmtId="2" fontId="7" fillId="2" borderId="1" xfId="0" applyNumberFormat="1" applyFont="1" applyFill="1" applyBorder="1" applyAlignment="1">
      <alignment horizontal="right" vertical="top" wrapText="1"/>
    </xf>
    <xf numFmtId="2" fontId="7" fillId="0" borderId="1" xfId="0" applyNumberFormat="1" applyFont="1" applyFill="1" applyBorder="1" applyAlignment="1">
      <alignment vertical="center" wrapText="1"/>
    </xf>
    <xf numFmtId="165" fontId="7" fillId="2" borderId="3" xfId="0" applyNumberFormat="1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 textRotation="90" wrapText="1"/>
    </xf>
    <xf numFmtId="0" fontId="0" fillId="0" borderId="1" xfId="0" applyBorder="1" applyAlignment="1">
      <alignment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166" fontId="2" fillId="0" borderId="10" xfId="0" applyNumberFormat="1" applyFont="1" applyFill="1" applyBorder="1" applyAlignment="1">
      <alignment horizontal="center" textRotation="90" wrapText="1"/>
    </xf>
    <xf numFmtId="166" fontId="2" fillId="0" borderId="2" xfId="0" applyNumberFormat="1" applyFont="1" applyFill="1" applyBorder="1" applyAlignment="1">
      <alignment horizontal="center" textRotation="90" wrapText="1"/>
    </xf>
    <xf numFmtId="2" fontId="7" fillId="0" borderId="0" xfId="0" applyNumberFormat="1" applyFont="1" applyFill="1" applyAlignment="1">
      <alignment vertical="top"/>
    </xf>
    <xf numFmtId="2" fontId="2" fillId="0" borderId="11" xfId="0" applyNumberFormat="1" applyFont="1" applyFill="1" applyBorder="1" applyAlignment="1">
      <alignment vertical="top" wrapText="1"/>
    </xf>
    <xf numFmtId="165" fontId="2" fillId="0" borderId="12" xfId="0" applyNumberFormat="1" applyFont="1" applyFill="1" applyBorder="1" applyAlignment="1">
      <alignment vertical="center"/>
    </xf>
    <xf numFmtId="165" fontId="2" fillId="0" borderId="12" xfId="0" applyNumberFormat="1" applyFont="1" applyFill="1" applyBorder="1" applyAlignment="1">
      <alignment vertical="center" wrapText="1"/>
    </xf>
    <xf numFmtId="165" fontId="3" fillId="0" borderId="12" xfId="0" applyNumberFormat="1" applyFont="1" applyFill="1" applyBorder="1" applyAlignment="1">
      <alignment vertical="center"/>
    </xf>
    <xf numFmtId="165" fontId="2" fillId="0" borderId="13" xfId="0" applyNumberFormat="1" applyFont="1" applyFill="1" applyBorder="1" applyAlignment="1">
      <alignment vertical="center"/>
    </xf>
    <xf numFmtId="2" fontId="2" fillId="0" borderId="14" xfId="0" applyNumberFormat="1" applyFont="1" applyFill="1" applyBorder="1" applyAlignment="1">
      <alignment vertical="top" wrapText="1"/>
    </xf>
    <xf numFmtId="2" fontId="2" fillId="0" borderId="13" xfId="0" applyNumberFormat="1" applyFont="1" applyFill="1" applyBorder="1" applyAlignment="1">
      <alignment vertical="top" wrapText="1"/>
    </xf>
    <xf numFmtId="2" fontId="2" fillId="0" borderId="12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 wrapText="1"/>
    </xf>
    <xf numFmtId="2" fontId="3" fillId="0" borderId="12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43"/>
  <sheetViews>
    <sheetView zoomScale="50" zoomScaleNormal="50" workbookViewId="0" topLeftCell="A9">
      <selection activeCell="C34" sqref="C34"/>
    </sheetView>
  </sheetViews>
  <sheetFormatPr defaultColWidth="9.140625" defaultRowHeight="12.75"/>
  <cols>
    <col min="1" max="1" width="1.28515625" style="24" customWidth="1"/>
    <col min="2" max="2" width="6.7109375" style="24" customWidth="1"/>
    <col min="3" max="3" width="32.7109375" style="24" customWidth="1"/>
    <col min="4" max="4" width="12.28125" style="24" customWidth="1"/>
    <col min="5" max="5" width="11.00390625" style="24" customWidth="1"/>
    <col min="6" max="6" width="9.7109375" style="24" customWidth="1"/>
    <col min="7" max="7" width="10.8515625" style="24" customWidth="1"/>
    <col min="8" max="12" width="8.7109375" style="24" customWidth="1"/>
    <col min="13" max="14" width="11.7109375" style="24" customWidth="1"/>
    <col min="15" max="15" width="65.57421875" style="24" customWidth="1"/>
    <col min="16" max="16" width="1.7109375" style="24" customWidth="1"/>
    <col min="17" max="27" width="14.7109375" style="24" customWidth="1"/>
    <col min="28" max="16384" width="22.57421875" style="24" customWidth="1"/>
  </cols>
  <sheetData>
    <row r="1" ht="15" thickBot="1"/>
    <row r="2" spans="2:26" ht="15">
      <c r="B2" s="76"/>
      <c r="C2" s="77"/>
      <c r="D2" s="71"/>
      <c r="E2" s="78"/>
      <c r="F2" s="78"/>
      <c r="G2" s="79"/>
      <c r="H2" s="79"/>
      <c r="I2" s="80" t="s">
        <v>18</v>
      </c>
      <c r="J2" s="80"/>
      <c r="K2" s="78"/>
      <c r="L2" s="78"/>
      <c r="M2" s="78"/>
      <c r="N2" s="81"/>
      <c r="O2" s="53"/>
      <c r="P2" s="25"/>
      <c r="R2" s="34"/>
      <c r="S2" s="27" t="s">
        <v>54</v>
      </c>
      <c r="T2" s="34"/>
      <c r="U2" s="34"/>
      <c r="V2" s="34"/>
      <c r="W2" s="34"/>
      <c r="X2" s="34"/>
      <c r="Y2" s="34"/>
      <c r="Z2" s="34"/>
    </row>
    <row r="3" spans="2:27" ht="129">
      <c r="B3" s="82" t="s">
        <v>17</v>
      </c>
      <c r="C3" s="83"/>
      <c r="D3" s="2" t="s">
        <v>26</v>
      </c>
      <c r="E3" s="2" t="s">
        <v>19</v>
      </c>
      <c r="F3" s="2" t="s">
        <v>20</v>
      </c>
      <c r="G3" s="2" t="s">
        <v>21</v>
      </c>
      <c r="H3" s="2" t="s">
        <v>33</v>
      </c>
      <c r="I3" s="2" t="s">
        <v>39</v>
      </c>
      <c r="J3" s="2" t="s">
        <v>51</v>
      </c>
      <c r="K3" s="2" t="s">
        <v>22</v>
      </c>
      <c r="L3" s="2" t="s">
        <v>23</v>
      </c>
      <c r="M3" s="2" t="s">
        <v>24</v>
      </c>
      <c r="N3" s="2" t="s">
        <v>25</v>
      </c>
      <c r="O3" s="54" t="s">
        <v>27</v>
      </c>
      <c r="P3" s="26"/>
      <c r="Q3" s="68" t="s">
        <v>26</v>
      </c>
      <c r="R3" s="39" t="s">
        <v>19</v>
      </c>
      <c r="S3" s="39" t="s">
        <v>20</v>
      </c>
      <c r="T3" s="39" t="s">
        <v>21</v>
      </c>
      <c r="U3" s="39" t="s">
        <v>33</v>
      </c>
      <c r="V3" s="39" t="s">
        <v>39</v>
      </c>
      <c r="W3" s="39" t="s">
        <v>51</v>
      </c>
      <c r="X3" s="39" t="s">
        <v>22</v>
      </c>
      <c r="Y3" s="39" t="s">
        <v>23</v>
      </c>
      <c r="Z3" s="39" t="s">
        <v>24</v>
      </c>
      <c r="AA3" s="69" t="s">
        <v>25</v>
      </c>
    </row>
    <row r="4" spans="2:27" ht="15">
      <c r="B4" s="29" t="s">
        <v>0</v>
      </c>
      <c r="C4" s="3"/>
      <c r="D4" s="13">
        <v>0</v>
      </c>
      <c r="E4" s="3">
        <f>D4</f>
        <v>0</v>
      </c>
      <c r="F4" s="6">
        <f>0.185*3.2808+G4</f>
        <v>11.856948</v>
      </c>
      <c r="G4" s="6">
        <v>11.25</v>
      </c>
      <c r="H4" s="13">
        <f>F4-G4</f>
        <v>0.6069479999999992</v>
      </c>
      <c r="I4" s="7"/>
      <c r="J4" s="3">
        <v>10</v>
      </c>
      <c r="K4" s="6">
        <v>4.5</v>
      </c>
      <c r="L4" s="3">
        <v>13.5</v>
      </c>
      <c r="M4" s="6">
        <v>5579.3004</v>
      </c>
      <c r="N4" s="6">
        <v>2893.4357</v>
      </c>
      <c r="O4" s="4" t="s">
        <v>41</v>
      </c>
      <c r="P4" s="25"/>
      <c r="Q4" s="21">
        <f>(D4-'Metric &amp; Machine Coordinates'!D4*3.2808)^2</f>
        <v>0</v>
      </c>
      <c r="R4" s="21">
        <f>(E4-'Metric &amp; Machine Coordinates'!E4*3.2808)^2</f>
        <v>0</v>
      </c>
      <c r="S4" s="21">
        <f>(F4-'Metric &amp; Machine Coordinates'!F4*3.2808)^2</f>
        <v>0</v>
      </c>
      <c r="T4" s="21">
        <f>(G4-'Metric &amp; Machine Coordinates'!G4*3.2808)^2</f>
        <v>0</v>
      </c>
      <c r="U4" s="21">
        <f>(H4-'Metric &amp; Machine Coordinates'!H4*3.2808)^2</f>
        <v>0</v>
      </c>
      <c r="V4" s="21">
        <f>(I4-'Metric &amp; Machine Coordinates'!I4*3.2808)^2</f>
        <v>0</v>
      </c>
      <c r="W4" s="21">
        <f>(J4-'Metric &amp; Machine Coordinates'!J4*3.2808)^2</f>
        <v>0</v>
      </c>
      <c r="X4" s="21">
        <f>(K4-'Metric &amp; Machine Coordinates'!K4*3.2808)^2</f>
        <v>0</v>
      </c>
      <c r="Y4" s="21">
        <f>(L4-'Metric &amp; Machine Coordinates'!L4*3.2808)^2</f>
        <v>0</v>
      </c>
      <c r="Z4" s="21">
        <f>(M4-'Metric &amp; Machine Coordinates'!M4*3.2808)^2</f>
        <v>0</v>
      </c>
      <c r="AA4" s="21">
        <f>(N4-'Metric &amp; Machine Coordinates'!N4*3.2808)^2</f>
        <v>0</v>
      </c>
    </row>
    <row r="5" spans="2:27" ht="15">
      <c r="B5" s="28"/>
      <c r="C5" s="3"/>
      <c r="D5" s="13"/>
      <c r="E5" s="3"/>
      <c r="F5" s="6"/>
      <c r="G5" s="3"/>
      <c r="H5" s="3"/>
      <c r="I5" s="3"/>
      <c r="J5" s="3"/>
      <c r="K5" s="6"/>
      <c r="L5" s="3"/>
      <c r="M5" s="3" t="str">
        <f>IF(E5&gt;0,M$4+E5," ")</f>
        <v> </v>
      </c>
      <c r="N5" s="3"/>
      <c r="O5" s="4"/>
      <c r="P5" s="25"/>
      <c r="Q5" s="21">
        <f>(D5-'Metric &amp; Machine Coordinates'!D5*3.2808)^2</f>
        <v>0</v>
      </c>
      <c r="R5" s="21">
        <f>(E5-'Metric &amp; Machine Coordinates'!E5*3.2808)^2</f>
        <v>0</v>
      </c>
      <c r="S5" s="21">
        <f>(F5-'Metric &amp; Machine Coordinates'!F5*3.2808)^2</f>
        <v>0</v>
      </c>
      <c r="T5" s="21">
        <f>(G5-'Metric &amp; Machine Coordinates'!G5*3.2808)^2</f>
        <v>0</v>
      </c>
      <c r="U5" s="21">
        <f>(H5-'Metric &amp; Machine Coordinates'!H5*3.2808)^2</f>
        <v>0</v>
      </c>
      <c r="V5" s="21">
        <f>(I5-'Metric &amp; Machine Coordinates'!I5*3.2808)^2</f>
        <v>0</v>
      </c>
      <c r="W5" s="21">
        <f>(J5-'Metric &amp; Machine Coordinates'!J5*3.2808)^2</f>
        <v>0</v>
      </c>
      <c r="X5" s="21">
        <f>(K5-'Metric &amp; Machine Coordinates'!K5*3.2808)^2</f>
        <v>0</v>
      </c>
      <c r="Y5" s="21">
        <f>(L5-'Metric &amp; Machine Coordinates'!L5*3.2808)^2</f>
        <v>0</v>
      </c>
      <c r="Z5" s="21"/>
      <c r="AA5" s="21">
        <f>(N5-'Metric &amp; Machine Coordinates'!N5*3.2808)^2</f>
        <v>0</v>
      </c>
    </row>
    <row r="6" spans="2:27" ht="15">
      <c r="B6" s="29" t="s">
        <v>28</v>
      </c>
      <c r="C6" s="3"/>
      <c r="D6" s="13"/>
      <c r="E6" s="3"/>
      <c r="F6" s="60"/>
      <c r="G6" s="3"/>
      <c r="H6" s="3"/>
      <c r="I6" s="3"/>
      <c r="J6" s="3"/>
      <c r="K6" s="6"/>
      <c r="L6" s="3"/>
      <c r="M6" s="3" t="str">
        <f>IF(E6&gt;0,M$4+E6," ")</f>
        <v> </v>
      </c>
      <c r="N6" s="3"/>
      <c r="O6" s="4"/>
      <c r="P6" s="25"/>
      <c r="Q6" s="21">
        <f>(D6-'Metric &amp; Machine Coordinates'!D6*3.2808)^2</f>
        <v>0</v>
      </c>
      <c r="R6" s="21">
        <f>(E6-'Metric &amp; Machine Coordinates'!E6*3.2808)^2</f>
        <v>0</v>
      </c>
      <c r="S6" s="21">
        <f>(F6-'Metric &amp; Machine Coordinates'!F6*3.2808)^2</f>
        <v>0</v>
      </c>
      <c r="T6" s="21">
        <f>(G6-'Metric &amp; Machine Coordinates'!G6*3.2808)^2</f>
        <v>0</v>
      </c>
      <c r="U6" s="21">
        <f>(H6-'Metric &amp; Machine Coordinates'!H6*3.2808)^2</f>
        <v>0</v>
      </c>
      <c r="V6" s="21">
        <f>(I6-'Metric &amp; Machine Coordinates'!I6*3.2808)^2</f>
        <v>0</v>
      </c>
      <c r="W6" s="21">
        <f>(J6-'Metric &amp; Machine Coordinates'!J6*3.2808)^2</f>
        <v>0</v>
      </c>
      <c r="X6" s="21">
        <f>(K6-'Metric &amp; Machine Coordinates'!K6*3.2808)^2</f>
        <v>0</v>
      </c>
      <c r="Y6" s="21">
        <f>(L6-'Metric &amp; Machine Coordinates'!L6*3.2808)^2</f>
        <v>0</v>
      </c>
      <c r="Z6" s="21"/>
      <c r="AA6" s="21">
        <f>(N6-'Metric &amp; Machine Coordinates'!N6*3.2808)^2</f>
        <v>0</v>
      </c>
    </row>
    <row r="7" spans="2:27" ht="15">
      <c r="B7" s="29"/>
      <c r="C7" s="3" t="s">
        <v>29</v>
      </c>
      <c r="D7" s="13">
        <v>73.56826550400008</v>
      </c>
      <c r="E7" s="6">
        <f>D7+E4</f>
        <v>73.56826550400008</v>
      </c>
      <c r="F7" s="6">
        <f>F4</f>
        <v>11.856948</v>
      </c>
      <c r="G7" s="3">
        <f>G4</f>
        <v>11.25</v>
      </c>
      <c r="H7" s="6">
        <f>H4</f>
        <v>0.6069479999999992</v>
      </c>
      <c r="I7" s="58"/>
      <c r="J7" s="58"/>
      <c r="K7" s="6">
        <v>4.5</v>
      </c>
      <c r="L7" s="3">
        <f>L4</f>
        <v>13.5</v>
      </c>
      <c r="M7" s="3">
        <f>IF(E7&gt;0,M$4+E7," ")</f>
        <v>5652.868665504</v>
      </c>
      <c r="N7" s="7"/>
      <c r="O7" s="4"/>
      <c r="P7" s="25"/>
      <c r="Q7" s="21">
        <f>(D7-'Metric &amp; Machine Coordinates'!D7*3.2808)^2</f>
        <v>0</v>
      </c>
      <c r="R7" s="21">
        <f>(E7-'Metric &amp; Machine Coordinates'!E7*3.2808)^2</f>
        <v>0</v>
      </c>
      <c r="S7" s="21">
        <f>(F7-'Metric &amp; Machine Coordinates'!F7*3.2808)^2</f>
        <v>0</v>
      </c>
      <c r="T7" s="21">
        <f>(G7-'Metric &amp; Machine Coordinates'!G7*3.2808)^2</f>
        <v>0</v>
      </c>
      <c r="U7" s="21">
        <f>(H7-'Metric &amp; Machine Coordinates'!H7*3.2808)^2</f>
        <v>0</v>
      </c>
      <c r="V7" s="21">
        <f>(I7-'Metric &amp; Machine Coordinates'!I7*3.2808)^2</f>
        <v>0</v>
      </c>
      <c r="W7" s="21">
        <f>(J7-'Metric &amp; Machine Coordinates'!J7*3.2808)^2</f>
        <v>0</v>
      </c>
      <c r="X7" s="21">
        <f>(K7-'Metric &amp; Machine Coordinates'!K7*3.2808)^2</f>
        <v>0</v>
      </c>
      <c r="Y7" s="21">
        <f>(L7-'Metric &amp; Machine Coordinates'!L7*3.2808)^2</f>
        <v>0</v>
      </c>
      <c r="Z7" s="21">
        <f>(M7-'Metric &amp; Machine Coordinates'!M7*3.2808)^2</f>
        <v>0</v>
      </c>
      <c r="AA7" s="21">
        <f>(N7-'Metric &amp; Machine Coordinates'!N7*3.2808)^2</f>
        <v>0</v>
      </c>
    </row>
    <row r="8" spans="2:27" ht="15">
      <c r="B8" s="29"/>
      <c r="C8" s="3" t="s">
        <v>1</v>
      </c>
      <c r="D8" s="51"/>
      <c r="E8" s="6">
        <f>103+(3+5/16)/12</f>
        <v>103.27604166666667</v>
      </c>
      <c r="F8" s="8"/>
      <c r="G8" s="3">
        <f>G7</f>
        <v>11.25</v>
      </c>
      <c r="H8" s="58"/>
      <c r="I8" s="58"/>
      <c r="J8" s="58"/>
      <c r="K8" s="7"/>
      <c r="L8" s="3">
        <v>13.5</v>
      </c>
      <c r="M8" s="3">
        <f>IF(E8&gt;0,M$4+E8," ")</f>
        <v>5682.576441666667</v>
      </c>
      <c r="N8" s="7"/>
      <c r="O8" s="4"/>
      <c r="P8" s="25"/>
      <c r="Q8" s="21">
        <f>(D8-'Metric &amp; Machine Coordinates'!D8*3.2808)^2</f>
        <v>0</v>
      </c>
      <c r="R8" s="21">
        <f>(E8-'Metric &amp; Machine Coordinates'!E8*3.2808)^2</f>
        <v>0</v>
      </c>
      <c r="S8" s="21">
        <f>(F8-'Metric &amp; Machine Coordinates'!F8*3.2808)^2</f>
        <v>0</v>
      </c>
      <c r="T8" s="21">
        <f>(G8-'Metric &amp; Machine Coordinates'!G8*3.2808)^2</f>
        <v>0</v>
      </c>
      <c r="U8" s="21">
        <f>(H8-'Metric &amp; Machine Coordinates'!H8*3.2808)^2</f>
        <v>0</v>
      </c>
      <c r="V8" s="21">
        <f>(I8-'Metric &amp; Machine Coordinates'!I8*3.2808)^2</f>
        <v>0</v>
      </c>
      <c r="W8" s="21">
        <f>(J8-'Metric &amp; Machine Coordinates'!J8*3.2808)^2</f>
        <v>0</v>
      </c>
      <c r="X8" s="21">
        <f>(K8-'Metric &amp; Machine Coordinates'!K8*3.2808)^2</f>
        <v>0</v>
      </c>
      <c r="Y8" s="21">
        <f>(L8-'Metric &amp; Machine Coordinates'!L8*3.2808)^2</f>
        <v>0</v>
      </c>
      <c r="Z8" s="21">
        <f>(M8-'Metric &amp; Machine Coordinates'!M8*3.2808)^2</f>
        <v>0</v>
      </c>
      <c r="AA8" s="21">
        <f>(N8-'Metric &amp; Machine Coordinates'!N8*3.2808)^2</f>
        <v>0</v>
      </c>
    </row>
    <row r="9" spans="2:27" ht="15">
      <c r="B9" s="29"/>
      <c r="C9" s="30" t="s">
        <v>7</v>
      </c>
      <c r="D9" s="52"/>
      <c r="E9" s="13">
        <f>143+(7+7/8)/12</f>
        <v>143.65625</v>
      </c>
      <c r="F9" s="8"/>
      <c r="G9" s="3">
        <v>11.25</v>
      </c>
      <c r="H9" s="58"/>
      <c r="I9" s="58"/>
      <c r="J9" s="58"/>
      <c r="K9" s="7"/>
      <c r="L9" s="3">
        <v>13.5</v>
      </c>
      <c r="M9" s="3">
        <f aca="true" t="shared" si="0" ref="M9:M31">IF(E9&gt;0,M$4+E9," ")</f>
        <v>5722.95665</v>
      </c>
      <c r="N9" s="7"/>
      <c r="O9" s="4"/>
      <c r="P9" s="25"/>
      <c r="Q9" s="21">
        <f>(D9-'Metric &amp; Machine Coordinates'!D9*3.2808)^2</f>
        <v>0</v>
      </c>
      <c r="R9" s="21">
        <f>(E9-'Metric &amp; Machine Coordinates'!E9*3.2808)^2</f>
        <v>0</v>
      </c>
      <c r="S9" s="21">
        <f>(F9-'Metric &amp; Machine Coordinates'!F9*3.2808)^2</f>
        <v>0</v>
      </c>
      <c r="T9" s="21">
        <f>(G9-'Metric &amp; Machine Coordinates'!G9*3.2808)^2</f>
        <v>0</v>
      </c>
      <c r="U9" s="21">
        <f>(H9-'Metric &amp; Machine Coordinates'!H9*3.2808)^2</f>
        <v>0</v>
      </c>
      <c r="V9" s="21">
        <f>(I9-'Metric &amp; Machine Coordinates'!I9*3.2808)^2</f>
        <v>0</v>
      </c>
      <c r="W9" s="21">
        <f>(J9-'Metric &amp; Machine Coordinates'!J9*3.2808)^2</f>
        <v>0</v>
      </c>
      <c r="X9" s="21">
        <f>(K9-'Metric &amp; Machine Coordinates'!K9*3.2808)^2</f>
        <v>0</v>
      </c>
      <c r="Y9" s="21">
        <f>(L9-'Metric &amp; Machine Coordinates'!L9*3.2808)^2</f>
        <v>0</v>
      </c>
      <c r="Z9" s="21">
        <f>(M9-'Metric &amp; Machine Coordinates'!M9*3.2808)^2</f>
        <v>0</v>
      </c>
      <c r="AA9" s="21">
        <f>(N9-'Metric &amp; Machine Coordinates'!N9*3.2808)^2</f>
        <v>0</v>
      </c>
    </row>
    <row r="10" spans="2:27" ht="15">
      <c r="B10" s="29"/>
      <c r="C10" s="3" t="s">
        <v>2</v>
      </c>
      <c r="D10" s="52"/>
      <c r="E10" s="6">
        <f>184+(6+7/32)/12</f>
        <v>184.51822916666666</v>
      </c>
      <c r="F10" s="8"/>
      <c r="G10" s="13">
        <f>G11</f>
        <v>25.583151314666644</v>
      </c>
      <c r="H10" s="58"/>
      <c r="I10" s="58"/>
      <c r="J10" s="6">
        <v>7</v>
      </c>
      <c r="K10" s="6">
        <v>1.5415999999999999</v>
      </c>
      <c r="L10" s="6">
        <v>7</v>
      </c>
      <c r="M10" s="3">
        <f t="shared" si="0"/>
        <v>5763.818629166667</v>
      </c>
      <c r="N10" s="7"/>
      <c r="O10" s="4"/>
      <c r="P10" s="25"/>
      <c r="Q10" s="21">
        <f>(D10-'Metric &amp; Machine Coordinates'!D10*3.2808)^2</f>
        <v>0</v>
      </c>
      <c r="R10" s="21">
        <f>(E10-'Metric &amp; Machine Coordinates'!E10*3.2808)^2</f>
        <v>0</v>
      </c>
      <c r="S10" s="21">
        <f>(F10-'Metric &amp; Machine Coordinates'!F10*3.2808)^2</f>
        <v>0</v>
      </c>
      <c r="T10" s="21">
        <f>(G10-'Metric &amp; Machine Coordinates'!G10*3.2808)^2</f>
        <v>0</v>
      </c>
      <c r="U10" s="21">
        <f>(H10-'Metric &amp; Machine Coordinates'!H10*3.2808)^2</f>
        <v>0</v>
      </c>
      <c r="V10" s="21">
        <f>(I10-'Metric &amp; Machine Coordinates'!I10*3.2808)^2</f>
        <v>0</v>
      </c>
      <c r="W10" s="21">
        <f>(J10-'Metric &amp; Machine Coordinates'!J10*3.2808)^2</f>
        <v>0</v>
      </c>
      <c r="X10" s="21">
        <f>(K10-'Metric &amp; Machine Coordinates'!K10*3.2808)^2</f>
        <v>0</v>
      </c>
      <c r="Y10" s="21">
        <f>(L10-'Metric &amp; Machine Coordinates'!L10*3.2808)^2</f>
        <v>0</v>
      </c>
      <c r="Z10" s="21">
        <f>(M10-'Metric &amp; Machine Coordinates'!M10*3.2808)^2</f>
        <v>0</v>
      </c>
      <c r="AA10" s="21">
        <f>(N10-'Metric &amp; Machine Coordinates'!N10*3.2808)^2</f>
        <v>0</v>
      </c>
    </row>
    <row r="11" spans="2:27" ht="30">
      <c r="B11" s="29"/>
      <c r="C11" s="3" t="s">
        <v>30</v>
      </c>
      <c r="D11" s="6">
        <v>124.6369030319999</v>
      </c>
      <c r="E11" s="6">
        <v>198.205168536</v>
      </c>
      <c r="F11" s="36">
        <v>28.916484647999976</v>
      </c>
      <c r="G11" s="13">
        <f>F11-H11</f>
        <v>25.583151314666644</v>
      </c>
      <c r="H11" s="6">
        <f>40/12</f>
        <v>3.3333333333333335</v>
      </c>
      <c r="I11" s="58"/>
      <c r="J11" s="6">
        <v>7</v>
      </c>
      <c r="K11" s="6">
        <f>K10</f>
        <v>1.5415999999999999</v>
      </c>
      <c r="L11" s="6">
        <f>L10</f>
        <v>7</v>
      </c>
      <c r="M11" s="3">
        <f t="shared" si="0"/>
        <v>5777.505568536</v>
      </c>
      <c r="N11" s="7"/>
      <c r="O11" s="4" t="s">
        <v>50</v>
      </c>
      <c r="P11" s="25"/>
      <c r="Q11" s="21">
        <f>(D11-'Metric &amp; Machine Coordinates'!D11*3.2808)^2</f>
        <v>0</v>
      </c>
      <c r="R11" s="21">
        <f>(E11-'Metric &amp; Machine Coordinates'!E11*3.2808)^2</f>
        <v>0</v>
      </c>
      <c r="S11" s="21">
        <f>(F11-'Metric &amp; Machine Coordinates'!F11*3.2808)^2</f>
        <v>0</v>
      </c>
      <c r="T11" s="21">
        <f>(G11-'Metric &amp; Machine Coordinates'!G11*3.2808)^2</f>
        <v>0</v>
      </c>
      <c r="U11" s="21">
        <f>(H11-'Metric &amp; Machine Coordinates'!H11*3.2808)^2</f>
        <v>0</v>
      </c>
      <c r="V11" s="21">
        <f>(I11-'Metric &amp; Machine Coordinates'!I11*3.2808)^2</f>
        <v>0</v>
      </c>
      <c r="W11" s="21">
        <f>(J11-'Metric &amp; Machine Coordinates'!J11*3.2808)^2</f>
        <v>0</v>
      </c>
      <c r="X11" s="21">
        <f>(K11-'Metric &amp; Machine Coordinates'!K11*3.2808)^2</f>
        <v>0</v>
      </c>
      <c r="Y11" s="21">
        <f>(L11-'Metric &amp; Machine Coordinates'!L11*3.2808)^2</f>
        <v>0</v>
      </c>
      <c r="Z11" s="21">
        <f>(M11-'Metric &amp; Machine Coordinates'!M11*3.2808)^2</f>
        <v>0</v>
      </c>
      <c r="AA11" s="21">
        <f>(N11-'Metric &amp; Machine Coordinates'!N11*3.2808)^2</f>
        <v>0</v>
      </c>
    </row>
    <row r="12" spans="2:27" ht="15">
      <c r="B12" s="29"/>
      <c r="C12" s="3"/>
      <c r="D12" s="13"/>
      <c r="E12" s="3"/>
      <c r="F12" s="6"/>
      <c r="G12" s="13"/>
      <c r="H12" s="6"/>
      <c r="I12" s="6"/>
      <c r="J12" s="6"/>
      <c r="K12" s="6"/>
      <c r="L12" s="6"/>
      <c r="M12" s="3" t="str">
        <f t="shared" si="0"/>
        <v> </v>
      </c>
      <c r="N12" s="3"/>
      <c r="O12" s="4"/>
      <c r="P12" s="25"/>
      <c r="Q12" s="21">
        <f>(D12-'Metric &amp; Machine Coordinates'!D12*3.2808)^2</f>
        <v>0</v>
      </c>
      <c r="R12" s="21">
        <f>(E12-'Metric &amp; Machine Coordinates'!E12*3.2808)^2</f>
        <v>0</v>
      </c>
      <c r="S12" s="21">
        <f>(F12-'Metric &amp; Machine Coordinates'!F12*3.2808)^2</f>
        <v>0</v>
      </c>
      <c r="T12" s="21">
        <f>(G12-'Metric &amp; Machine Coordinates'!G12*3.2808)^2</f>
        <v>0</v>
      </c>
      <c r="U12" s="21">
        <f>(H12-'Metric &amp; Machine Coordinates'!H12*3.2808)^2</f>
        <v>0</v>
      </c>
      <c r="V12" s="21">
        <f>(I12-'Metric &amp; Machine Coordinates'!I12*3.2808)^2</f>
        <v>0</v>
      </c>
      <c r="W12" s="21">
        <f>(J12-'Metric &amp; Machine Coordinates'!J12*3.2808)^2</f>
        <v>0</v>
      </c>
      <c r="X12" s="21">
        <f>(K12-'Metric &amp; Machine Coordinates'!K12*3.2808)^2</f>
        <v>0</v>
      </c>
      <c r="Y12" s="21">
        <f>(L12-'Metric &amp; Machine Coordinates'!L12*3.2808)^2</f>
        <v>0</v>
      </c>
      <c r="Z12" s="21"/>
      <c r="AA12" s="21">
        <f>(N12-'Metric &amp; Machine Coordinates'!N12*3.2808)^2</f>
        <v>0</v>
      </c>
    </row>
    <row r="13" spans="2:27" ht="15">
      <c r="B13" s="29" t="s">
        <v>31</v>
      </c>
      <c r="C13" s="3"/>
      <c r="D13" s="13"/>
      <c r="E13" s="3"/>
      <c r="F13" s="6"/>
      <c r="G13" s="13"/>
      <c r="H13" s="6"/>
      <c r="I13" s="6"/>
      <c r="J13" s="6"/>
      <c r="K13" s="6"/>
      <c r="L13" s="6"/>
      <c r="M13" s="3" t="str">
        <f t="shared" si="0"/>
        <v> </v>
      </c>
      <c r="N13" s="3"/>
      <c r="O13" s="4"/>
      <c r="P13" s="25"/>
      <c r="Q13" s="21">
        <f>(D13-'Metric &amp; Machine Coordinates'!D13*3.2808)^2</f>
        <v>0</v>
      </c>
      <c r="R13" s="21">
        <f>(E13-'Metric &amp; Machine Coordinates'!E13*3.2808)^2</f>
        <v>0</v>
      </c>
      <c r="S13" s="21">
        <f>(F13-'Metric &amp; Machine Coordinates'!F13*3.2808)^2</f>
        <v>0</v>
      </c>
      <c r="T13" s="21">
        <f>(G13-'Metric &amp; Machine Coordinates'!G13*3.2808)^2</f>
        <v>0</v>
      </c>
      <c r="U13" s="21">
        <f>(H13-'Metric &amp; Machine Coordinates'!H13*3.2808)^2</f>
        <v>0</v>
      </c>
      <c r="V13" s="21">
        <f>(I13-'Metric &amp; Machine Coordinates'!I13*3.2808)^2</f>
        <v>0</v>
      </c>
      <c r="W13" s="21">
        <f>(J13-'Metric &amp; Machine Coordinates'!J13*3.2808)^2</f>
        <v>0</v>
      </c>
      <c r="X13" s="21">
        <f>(K13-'Metric &amp; Machine Coordinates'!K13*3.2808)^2</f>
        <v>0</v>
      </c>
      <c r="Y13" s="21">
        <f>(L13-'Metric &amp; Machine Coordinates'!L13*3.2808)^2</f>
        <v>0</v>
      </c>
      <c r="Z13" s="21"/>
      <c r="AA13" s="21">
        <f>(N13-'Metric &amp; Machine Coordinates'!N13*3.2808)^2</f>
        <v>0</v>
      </c>
    </row>
    <row r="14" spans="2:27" ht="15">
      <c r="B14" s="29"/>
      <c r="C14" s="3" t="s">
        <v>40</v>
      </c>
      <c r="D14" s="6">
        <v>87.2244314640001</v>
      </c>
      <c r="E14" s="6">
        <v>285.4296000000001</v>
      </c>
      <c r="F14" s="6">
        <v>28.916484647999976</v>
      </c>
      <c r="G14" s="13">
        <f>F14-H14</f>
        <v>23.011044647999974</v>
      </c>
      <c r="H14" s="6">
        <f>1.8*3.2808</f>
        <v>5.9054400000000005</v>
      </c>
      <c r="I14" s="6">
        <f>4.5*3.2808</f>
        <v>14.7636</v>
      </c>
      <c r="J14" s="58"/>
      <c r="K14" s="6">
        <f>3*3.2808</f>
        <v>9.842400000000001</v>
      </c>
      <c r="L14" s="6">
        <f>7.5*3.2808</f>
        <v>24.606</v>
      </c>
      <c r="M14" s="3">
        <f t="shared" si="0"/>
        <v>5864.7300000000005</v>
      </c>
      <c r="N14" s="3">
        <f>N4</f>
        <v>2893.4357</v>
      </c>
      <c r="O14" s="4"/>
      <c r="P14" s="25"/>
      <c r="Q14" s="21">
        <f>(D14-'Metric &amp; Machine Coordinates'!D14*3.2808)^2</f>
        <v>0</v>
      </c>
      <c r="R14" s="21">
        <f>(E14-'Metric &amp; Machine Coordinates'!E14*3.2808)^2</f>
        <v>0</v>
      </c>
      <c r="S14" s="21">
        <f>(F14-'Metric &amp; Machine Coordinates'!F14*3.2808)^2</f>
        <v>0</v>
      </c>
      <c r="T14" s="21">
        <f>(G14-'Metric &amp; Machine Coordinates'!G14*3.2808)^2</f>
        <v>0</v>
      </c>
      <c r="U14" s="21">
        <f>(H14-'Metric &amp; Machine Coordinates'!H14*3.2808)^2</f>
        <v>0</v>
      </c>
      <c r="V14" s="21">
        <f>(I14-'Metric &amp; Machine Coordinates'!I14*3.2808)^2</f>
        <v>0</v>
      </c>
      <c r="W14" s="21">
        <f>(J14-'Metric &amp; Machine Coordinates'!J14*3.2808)^2</f>
        <v>0</v>
      </c>
      <c r="X14" s="21">
        <f>(K14-'Metric &amp; Machine Coordinates'!K14*3.2808)^2</f>
        <v>0</v>
      </c>
      <c r="Y14" s="21">
        <f>(L14-'Metric &amp; Machine Coordinates'!L14*3.2808)^2</f>
        <v>0</v>
      </c>
      <c r="Z14" s="21">
        <f>(M14-'Metric &amp; Machine Coordinates'!M14*3.2808)^2</f>
        <v>0</v>
      </c>
      <c r="AA14" s="21">
        <f>(N14-'Metric &amp; Machine Coordinates'!N14*3.2808)^2</f>
        <v>0</v>
      </c>
    </row>
    <row r="15" spans="2:27" ht="30">
      <c r="B15" s="29"/>
      <c r="C15" s="3" t="s">
        <v>8</v>
      </c>
      <c r="D15" s="6">
        <v>9.842400000000001</v>
      </c>
      <c r="E15" s="5">
        <f>D15+E14</f>
        <v>295.2720000000001</v>
      </c>
      <c r="F15" s="6">
        <v>28.916484648</v>
      </c>
      <c r="G15" s="13">
        <f>F15-H15</f>
        <v>23.011044648000002</v>
      </c>
      <c r="H15" s="6">
        <f>1.8*3.2808</f>
        <v>5.9054400000000005</v>
      </c>
      <c r="I15" s="6">
        <f>4.5*3.2808</f>
        <v>14.7636</v>
      </c>
      <c r="J15" s="58"/>
      <c r="K15" s="6">
        <f>3*3.2808</f>
        <v>9.842400000000001</v>
      </c>
      <c r="L15" s="6">
        <f>7.5*3.2808</f>
        <v>24.606</v>
      </c>
      <c r="M15" s="3">
        <f t="shared" si="0"/>
        <v>5874.5724</v>
      </c>
      <c r="N15" s="3">
        <f>N14</f>
        <v>2893.4357</v>
      </c>
      <c r="O15" s="4" t="s">
        <v>49</v>
      </c>
      <c r="P15" s="25"/>
      <c r="Q15" s="21">
        <f>(D15-'Metric &amp; Machine Coordinates'!D15*3.2808)^2</f>
        <v>0</v>
      </c>
      <c r="R15" s="21">
        <f>(E15-'Metric &amp; Machine Coordinates'!E15*3.2808)^2</f>
        <v>0</v>
      </c>
      <c r="S15" s="21">
        <f>(F15-'Metric &amp; Machine Coordinates'!F15*3.2808)^2</f>
        <v>0</v>
      </c>
      <c r="T15" s="21">
        <f>(G15-'Metric &amp; Machine Coordinates'!G15*3.2808)^2</f>
        <v>0</v>
      </c>
      <c r="U15" s="21">
        <f>(H15-'Metric &amp; Machine Coordinates'!H15*3.2808)^2</f>
        <v>0</v>
      </c>
      <c r="V15" s="21">
        <f>(I15-'Metric &amp; Machine Coordinates'!I15*3.2808)^2</f>
        <v>0</v>
      </c>
      <c r="W15" s="21">
        <f>(J15-'Metric &amp; Machine Coordinates'!J15*3.2808)^2</f>
        <v>0</v>
      </c>
      <c r="X15" s="21">
        <f>(K15-'Metric &amp; Machine Coordinates'!K15*3.2808)^2</f>
        <v>0</v>
      </c>
      <c r="Y15" s="21">
        <f>(L15-'Metric &amp; Machine Coordinates'!L15*3.2808)^2</f>
        <v>0</v>
      </c>
      <c r="Z15" s="21">
        <f>(M15-'Metric &amp; Machine Coordinates'!M15*3.2808)^2</f>
        <v>0</v>
      </c>
      <c r="AA15" s="21">
        <f>(N15-'Metric &amp; Machine Coordinates'!N15*3.2808)^2</f>
        <v>0</v>
      </c>
    </row>
    <row r="16" spans="2:27" ht="30">
      <c r="B16" s="29"/>
      <c r="C16" s="3" t="s">
        <v>9</v>
      </c>
      <c r="D16" s="6">
        <v>30.3474</v>
      </c>
      <c r="E16" s="5">
        <f>D16+E15</f>
        <v>325.6194000000001</v>
      </c>
      <c r="F16" s="6">
        <v>28.916484647999976</v>
      </c>
      <c r="G16" s="13">
        <f>F16-H16</f>
        <v>23.011044647999974</v>
      </c>
      <c r="H16" s="6">
        <f>1.8*3.2808</f>
        <v>5.9054400000000005</v>
      </c>
      <c r="I16" s="6">
        <f>4.5*3.2808</f>
        <v>14.7636</v>
      </c>
      <c r="J16" s="58"/>
      <c r="K16" s="6">
        <f>3*3.2808</f>
        <v>9.842400000000001</v>
      </c>
      <c r="L16" s="6">
        <f>7.5*3.2808</f>
        <v>24.606</v>
      </c>
      <c r="M16" s="3">
        <f t="shared" si="0"/>
        <v>5904.919800000001</v>
      </c>
      <c r="N16" s="7"/>
      <c r="O16" s="4" t="s">
        <v>55</v>
      </c>
      <c r="P16" s="25"/>
      <c r="Q16" s="21">
        <f>(D16-'Metric &amp; Machine Coordinates'!D16*3.2808)^2</f>
        <v>0</v>
      </c>
      <c r="R16" s="21">
        <f>(E16-'Metric &amp; Machine Coordinates'!E16*3.2808)^2</f>
        <v>0</v>
      </c>
      <c r="S16" s="21">
        <f>(F16-'Metric &amp; Machine Coordinates'!F16*3.2808)^2</f>
        <v>0</v>
      </c>
      <c r="T16" s="21">
        <f>(G16-'Metric &amp; Machine Coordinates'!G16*3.2808)^2</f>
        <v>0</v>
      </c>
      <c r="U16" s="21">
        <f>(H16-'Metric &amp; Machine Coordinates'!H16*3.2808)^2</f>
        <v>0</v>
      </c>
      <c r="V16" s="21">
        <f>(I16-'Metric &amp; Machine Coordinates'!I16*3.2808)^2</f>
        <v>0</v>
      </c>
      <c r="W16" s="21">
        <f>(J16-'Metric &amp; Machine Coordinates'!J16*3.2808)^2</f>
        <v>0</v>
      </c>
      <c r="X16" s="21">
        <f>(K16-'Metric &amp; Machine Coordinates'!K16*3.2808)^2</f>
        <v>0</v>
      </c>
      <c r="Y16" s="21">
        <f>(L16-'Metric &amp; Machine Coordinates'!L16*3.2808)^2</f>
        <v>0</v>
      </c>
      <c r="Z16" s="21">
        <f>(M16-'Metric &amp; Machine Coordinates'!M16*3.2808)^2</f>
        <v>0</v>
      </c>
      <c r="AA16" s="21">
        <f>(N16-'Metric &amp; Machine Coordinates'!N16*3.2808)^2</f>
        <v>0</v>
      </c>
    </row>
    <row r="17" spans="2:27" ht="15">
      <c r="B17" s="29"/>
      <c r="C17" s="3" t="s">
        <v>4</v>
      </c>
      <c r="D17" s="6">
        <v>42.650400000000005</v>
      </c>
      <c r="E17" s="3">
        <f>D17+E16</f>
        <v>368.2698000000001</v>
      </c>
      <c r="F17" s="6">
        <v>28.916484647999976</v>
      </c>
      <c r="G17" s="13">
        <f>F17-H17</f>
        <v>23.011044647999974</v>
      </c>
      <c r="H17" s="6">
        <f>1.8*3.2808</f>
        <v>5.9054400000000005</v>
      </c>
      <c r="I17" s="6">
        <f>4.5*3.2808</f>
        <v>14.7636</v>
      </c>
      <c r="J17" s="58"/>
      <c r="K17" s="6">
        <f>3*3.2808</f>
        <v>9.842400000000001</v>
      </c>
      <c r="L17" s="6">
        <f>7.5*3.2808</f>
        <v>24.606</v>
      </c>
      <c r="M17" s="3">
        <f t="shared" si="0"/>
        <v>5947.5702</v>
      </c>
      <c r="N17" s="7"/>
      <c r="O17" s="4"/>
      <c r="P17" s="25"/>
      <c r="Q17" s="21">
        <f>(D17-'Metric &amp; Machine Coordinates'!D17*3.2808)^2</f>
        <v>0</v>
      </c>
      <c r="R17" s="21">
        <f>(E17-'Metric &amp; Machine Coordinates'!E17*3.2808)^2</f>
        <v>0</v>
      </c>
      <c r="S17" s="21">
        <f>(F17-'Metric &amp; Machine Coordinates'!F17*3.2808)^2</f>
        <v>0</v>
      </c>
      <c r="T17" s="21">
        <f>(G17-'Metric &amp; Machine Coordinates'!G17*3.2808)^2</f>
        <v>0</v>
      </c>
      <c r="U17" s="21">
        <f>(H17-'Metric &amp; Machine Coordinates'!H17*3.2808)^2</f>
        <v>0</v>
      </c>
      <c r="V17" s="21">
        <f>(I17-'Metric &amp; Machine Coordinates'!I17*3.2808)^2</f>
        <v>0</v>
      </c>
      <c r="W17" s="21">
        <f>(J17-'Metric &amp; Machine Coordinates'!J17*3.2808)^2</f>
        <v>0</v>
      </c>
      <c r="X17" s="21">
        <f>(K17-'Metric &amp; Machine Coordinates'!K17*3.2808)^2</f>
        <v>0</v>
      </c>
      <c r="Y17" s="21">
        <f>(L17-'Metric &amp; Machine Coordinates'!L17*3.2808)^2</f>
        <v>0</v>
      </c>
      <c r="Z17" s="21">
        <f>(M17-'Metric &amp; Machine Coordinates'!M17*3.2808)^2</f>
        <v>0</v>
      </c>
      <c r="AA17" s="21">
        <f>(N17-'Metric &amp; Machine Coordinates'!N17*3.2808)^2</f>
        <v>0</v>
      </c>
    </row>
    <row r="18" spans="2:27" ht="15">
      <c r="B18" s="29" t="s">
        <v>5</v>
      </c>
      <c r="C18" s="3"/>
      <c r="D18" s="52"/>
      <c r="E18" s="14"/>
      <c r="F18" s="6">
        <v>28.916484647999976</v>
      </c>
      <c r="G18" s="52"/>
      <c r="H18" s="58"/>
      <c r="I18" s="58"/>
      <c r="J18" s="58"/>
      <c r="K18" s="58"/>
      <c r="L18" s="58"/>
      <c r="M18" s="7" t="str">
        <f t="shared" si="0"/>
        <v> </v>
      </c>
      <c r="N18" s="7"/>
      <c r="O18" s="4"/>
      <c r="P18" s="25"/>
      <c r="Q18" s="21">
        <f>(D18-'Metric &amp; Machine Coordinates'!D18*3.2808)^2</f>
        <v>0</v>
      </c>
      <c r="R18" s="21">
        <f>(E18-'Metric &amp; Machine Coordinates'!E18*3.2808)^2</f>
        <v>0</v>
      </c>
      <c r="S18" s="21">
        <f>(F18-'Metric &amp; Machine Coordinates'!F18*3.2808)^2</f>
        <v>0</v>
      </c>
      <c r="T18" s="21">
        <f>(G18-'Metric &amp; Machine Coordinates'!G18*3.2808)^2</f>
        <v>0</v>
      </c>
      <c r="U18" s="21">
        <f>(H18-'Metric &amp; Machine Coordinates'!H18*3.2808)^2</f>
        <v>0</v>
      </c>
      <c r="V18" s="21">
        <f>(I18-'Metric &amp; Machine Coordinates'!I18*3.2808)^2</f>
        <v>0</v>
      </c>
      <c r="W18" s="21">
        <f>(J18-'Metric &amp; Machine Coordinates'!J18*3.2808)^2</f>
        <v>0</v>
      </c>
      <c r="X18" s="21">
        <f>(K18-'Metric &amp; Machine Coordinates'!K18*3.2808)^2</f>
        <v>0</v>
      </c>
      <c r="Y18" s="21">
        <f>(L18-'Metric &amp; Machine Coordinates'!L18*3.2808)^2</f>
        <v>0</v>
      </c>
      <c r="Z18" s="21"/>
      <c r="AA18" s="21">
        <f>(N18-'Metric &amp; Machine Coordinates'!N18*3.2808)^2</f>
        <v>0</v>
      </c>
    </row>
    <row r="19" spans="2:27" ht="15">
      <c r="B19" s="29" t="s">
        <v>6</v>
      </c>
      <c r="C19" s="3"/>
      <c r="D19" s="13"/>
      <c r="E19" s="13"/>
      <c r="F19" s="6"/>
      <c r="G19" s="13"/>
      <c r="H19" s="6"/>
      <c r="I19" s="6"/>
      <c r="J19" s="6"/>
      <c r="K19" s="6"/>
      <c r="L19" s="6"/>
      <c r="M19" s="3" t="str">
        <f>IF(E19&gt;0,M$4+E19," ")</f>
        <v> </v>
      </c>
      <c r="N19" s="3"/>
      <c r="O19" s="4"/>
      <c r="P19" s="25"/>
      <c r="Q19" s="21">
        <f>(D19-'Metric &amp; Machine Coordinates'!D19*3.2808)^2</f>
        <v>0</v>
      </c>
      <c r="R19" s="21">
        <f>(E19-'Metric &amp; Machine Coordinates'!E19*3.2808)^2</f>
        <v>0</v>
      </c>
      <c r="S19" s="21">
        <f>(F19-'Metric &amp; Machine Coordinates'!F19*3.2808)^2</f>
        <v>0</v>
      </c>
      <c r="T19" s="21">
        <f>(G19-'Metric &amp; Machine Coordinates'!G19*3.2808)^2</f>
        <v>0</v>
      </c>
      <c r="U19" s="21">
        <f>(H19-'Metric &amp; Machine Coordinates'!H19*3.2808)^2</f>
        <v>0</v>
      </c>
      <c r="V19" s="21">
        <f>(I19-'Metric &amp; Machine Coordinates'!I19*3.2808)^2</f>
        <v>0</v>
      </c>
      <c r="W19" s="21">
        <f>(J19-'Metric &amp; Machine Coordinates'!J19*3.2808)^2</f>
        <v>0</v>
      </c>
      <c r="X19" s="21">
        <f>(K19-'Metric &amp; Machine Coordinates'!K19*3.2808)^2</f>
        <v>0</v>
      </c>
      <c r="Y19" s="21">
        <f>(L19-'Metric &amp; Machine Coordinates'!L19*3.2808)^2</f>
        <v>0</v>
      </c>
      <c r="Z19" s="21"/>
      <c r="AA19" s="21">
        <f>(N19-'Metric &amp; Machine Coordinates'!N19*3.2808)^2</f>
        <v>0</v>
      </c>
    </row>
    <row r="20" spans="2:27" ht="15">
      <c r="B20" s="29"/>
      <c r="C20" s="3" t="s">
        <v>34</v>
      </c>
      <c r="D20" s="13">
        <v>205.8702</v>
      </c>
      <c r="E20" s="6">
        <f>D20+E16</f>
        <v>531.4896000000001</v>
      </c>
      <c r="F20" s="6">
        <v>28.916484647999976</v>
      </c>
      <c r="G20" s="13">
        <f>F20-H20</f>
        <v>25.635684647999977</v>
      </c>
      <c r="H20" s="6">
        <v>3.2808</v>
      </c>
      <c r="I20" s="58"/>
      <c r="J20" s="6">
        <f>2.7*3.2808</f>
        <v>8.858160000000002</v>
      </c>
      <c r="K20" s="6">
        <f>L20/2</f>
        <v>7.3818</v>
      </c>
      <c r="L20" s="6">
        <f>4.5*3.2808</f>
        <v>14.7636</v>
      </c>
      <c r="M20" s="3">
        <f>IF(E20&gt;0,M$4+E20," ")</f>
        <v>6110.79</v>
      </c>
      <c r="N20" s="7"/>
      <c r="O20" s="4" t="s">
        <v>56</v>
      </c>
      <c r="P20" s="25"/>
      <c r="Q20" s="21">
        <f>(D20-'Metric &amp; Machine Coordinates'!D20*3.2808)^2</f>
        <v>0</v>
      </c>
      <c r="R20" s="21">
        <f>(E20-'Metric &amp; Machine Coordinates'!E20*3.2808)^2</f>
        <v>0</v>
      </c>
      <c r="S20" s="21">
        <f>(F20-'Metric &amp; Machine Coordinates'!F20*3.2808)^2</f>
        <v>0</v>
      </c>
      <c r="T20" s="21">
        <f>(G20-'Metric &amp; Machine Coordinates'!G20*3.2808)^2</f>
        <v>0</v>
      </c>
      <c r="U20" s="21">
        <f>(H20-'Metric &amp; Machine Coordinates'!H20*3.2808)^2</f>
        <v>0</v>
      </c>
      <c r="V20" s="21">
        <f>(I20-'Metric &amp; Machine Coordinates'!I20*3.2808)^2</f>
        <v>0</v>
      </c>
      <c r="W20" s="21">
        <f>(J20-'Metric &amp; Machine Coordinates'!J20*3.2808)^2</f>
        <v>0</v>
      </c>
      <c r="X20" s="21">
        <f>(K20-'Metric &amp; Machine Coordinates'!K20*3.2808)^2</f>
        <v>0</v>
      </c>
      <c r="Y20" s="21">
        <f>(L20-'Metric &amp; Machine Coordinates'!L20*3.2808)^2</f>
        <v>0</v>
      </c>
      <c r="Z20" s="21">
        <f>(M20-'Metric &amp; Machine Coordinates'!M20*3.2808)^2</f>
        <v>0</v>
      </c>
      <c r="AA20" s="21">
        <f>(N20-'Metric &amp; Machine Coordinates'!N20*3.2808)^2</f>
        <v>0</v>
      </c>
    </row>
    <row r="21" spans="2:27" ht="15">
      <c r="B21" s="29"/>
      <c r="C21" s="3" t="s">
        <v>35</v>
      </c>
      <c r="D21" s="6">
        <v>39.369600000000005</v>
      </c>
      <c r="E21" s="3">
        <f>D21+E20</f>
        <v>570.8592000000001</v>
      </c>
      <c r="F21" s="6">
        <v>28.916484647999976</v>
      </c>
      <c r="G21" s="13">
        <f>F21-H21</f>
        <v>25.635684647999977</v>
      </c>
      <c r="H21" s="6">
        <v>3.2808</v>
      </c>
      <c r="I21" s="58"/>
      <c r="J21" s="6">
        <f>J20</f>
        <v>8.858160000000002</v>
      </c>
      <c r="K21" s="6">
        <f>L21/2</f>
        <v>7.3818</v>
      </c>
      <c r="L21" s="6">
        <f>L20</f>
        <v>14.7636</v>
      </c>
      <c r="M21" s="3">
        <f>IF(E21&gt;0,M$4+E21," ")</f>
        <v>6150.1596</v>
      </c>
      <c r="N21" s="7"/>
      <c r="O21" s="4"/>
      <c r="P21" s="25"/>
      <c r="Q21" s="21">
        <f>(D21-'Metric &amp; Machine Coordinates'!D21*3.2808)^2</f>
        <v>0</v>
      </c>
      <c r="R21" s="21">
        <f>(E21-'Metric &amp; Machine Coordinates'!E21*3.2808)^2</f>
        <v>0</v>
      </c>
      <c r="S21" s="21">
        <f>(F21-'Metric &amp; Machine Coordinates'!F21*3.2808)^2</f>
        <v>0</v>
      </c>
      <c r="T21" s="21">
        <f>(G21-'Metric &amp; Machine Coordinates'!G21*3.2808)^2</f>
        <v>0</v>
      </c>
      <c r="U21" s="21">
        <f>(H21-'Metric &amp; Machine Coordinates'!H21*3.2808)^2</f>
        <v>0</v>
      </c>
      <c r="V21" s="21">
        <f>(I21-'Metric &amp; Machine Coordinates'!I21*3.2808)^2</f>
        <v>0</v>
      </c>
      <c r="W21" s="21">
        <f>(J21-'Metric &amp; Machine Coordinates'!J21*3.2808)^2</f>
        <v>0</v>
      </c>
      <c r="X21" s="21">
        <f>(K21-'Metric &amp; Machine Coordinates'!K21*3.2808)^2</f>
        <v>0</v>
      </c>
      <c r="Y21" s="21">
        <f>(L21-'Metric &amp; Machine Coordinates'!L21*3.2808)^2</f>
        <v>0</v>
      </c>
      <c r="Z21" s="21">
        <f>(M21-'Metric &amp; Machine Coordinates'!M21*3.2808)^2</f>
        <v>0</v>
      </c>
      <c r="AA21" s="21">
        <f>(N21-'Metric &amp; Machine Coordinates'!N21*3.2808)^2</f>
        <v>0</v>
      </c>
    </row>
    <row r="22" spans="2:27" ht="15">
      <c r="B22" s="29" t="s">
        <v>11</v>
      </c>
      <c r="C22" s="3"/>
      <c r="D22" s="13"/>
      <c r="E22" s="3"/>
      <c r="F22" s="6"/>
      <c r="G22" s="13"/>
      <c r="H22" s="6"/>
      <c r="I22" s="6"/>
      <c r="J22" s="6"/>
      <c r="K22" s="6"/>
      <c r="L22" s="6"/>
      <c r="M22" s="3"/>
      <c r="N22" s="7"/>
      <c r="O22" s="4"/>
      <c r="P22" s="25"/>
      <c r="Q22" s="21">
        <f>(D22-'Metric &amp; Machine Coordinates'!D22*3.2808)^2</f>
        <v>0</v>
      </c>
      <c r="R22" s="21">
        <f>(E22-'Metric &amp; Machine Coordinates'!E22*3.2808)^2</f>
        <v>0</v>
      </c>
      <c r="S22" s="21">
        <f>(F22-'Metric &amp; Machine Coordinates'!F22*3.2808)^2</f>
        <v>0</v>
      </c>
      <c r="T22" s="21">
        <f>(G22-'Metric &amp; Machine Coordinates'!G22*3.2808)^2</f>
        <v>0</v>
      </c>
      <c r="U22" s="21">
        <f>(H22-'Metric &amp; Machine Coordinates'!H22*3.2808)^2</f>
        <v>0</v>
      </c>
      <c r="V22" s="21">
        <f>(I22-'Metric &amp; Machine Coordinates'!I22*3.2808)^2</f>
        <v>0</v>
      </c>
      <c r="W22" s="21">
        <f>(J22-'Metric &amp; Machine Coordinates'!J22*3.2808)^2</f>
        <v>0</v>
      </c>
      <c r="X22" s="21">
        <f>(K22-'Metric &amp; Machine Coordinates'!K22*3.2808)^2</f>
        <v>0</v>
      </c>
      <c r="Y22" s="21">
        <f>(L22-'Metric &amp; Machine Coordinates'!L22*3.2808)^2</f>
        <v>0</v>
      </c>
      <c r="Z22" s="21">
        <f>(M22-'Metric &amp; Machine Coordinates'!M22*3.2808)^2</f>
        <v>0</v>
      </c>
      <c r="AA22" s="21">
        <f>(N22-'Metric &amp; Machine Coordinates'!N22*3.2808)^2</f>
        <v>0</v>
      </c>
    </row>
    <row r="23" spans="2:27" ht="15">
      <c r="B23" s="29"/>
      <c r="C23" s="3" t="s">
        <v>3</v>
      </c>
      <c r="D23" s="13"/>
      <c r="E23" s="3">
        <f>E21</f>
        <v>570.8592000000001</v>
      </c>
      <c r="F23" s="6">
        <v>28.916484647999976</v>
      </c>
      <c r="G23" s="13">
        <f>F23-H23</f>
        <v>17.433684647999975</v>
      </c>
      <c r="H23" s="6">
        <f>3.5*3.2808</f>
        <v>11.482800000000001</v>
      </c>
      <c r="I23" s="59"/>
      <c r="J23" s="59"/>
      <c r="K23" s="6">
        <v>23.5</v>
      </c>
      <c r="L23" s="6">
        <v>56.5</v>
      </c>
      <c r="M23" s="3">
        <f t="shared" si="0"/>
        <v>6150.1596</v>
      </c>
      <c r="N23" s="3">
        <f>N14</f>
        <v>2893.4357</v>
      </c>
      <c r="O23" s="4"/>
      <c r="P23" s="25"/>
      <c r="Q23" s="21">
        <f>(D23-'Metric &amp; Machine Coordinates'!D23*3.2808)^2</f>
        <v>0</v>
      </c>
      <c r="R23" s="21">
        <f>(E23-'Metric &amp; Machine Coordinates'!E23*3.2808)^2</f>
        <v>0</v>
      </c>
      <c r="S23" s="21">
        <f>(F23-'Metric &amp; Machine Coordinates'!F23*3.2808)^2</f>
        <v>0</v>
      </c>
      <c r="T23" s="21">
        <f>(G23-'Metric &amp; Machine Coordinates'!G23*3.2808)^2</f>
        <v>0</v>
      </c>
      <c r="U23" s="21">
        <f>(H23-'Metric &amp; Machine Coordinates'!H23*3.2808)^2</f>
        <v>0</v>
      </c>
      <c r="V23" s="21">
        <f>(I23-'Metric &amp; Machine Coordinates'!I23*3.2808)^2</f>
        <v>0</v>
      </c>
      <c r="W23" s="21">
        <f>(J23-'Metric &amp; Machine Coordinates'!J23*3.2808)^2</f>
        <v>0</v>
      </c>
      <c r="X23" s="21">
        <f>(K23-'Metric &amp; Machine Coordinates'!K23*3.2808)^2</f>
        <v>0</v>
      </c>
      <c r="Y23" s="21">
        <f>(L23-'Metric &amp; Machine Coordinates'!L23*3.2808)^2</f>
        <v>0</v>
      </c>
      <c r="Z23" s="21">
        <f>(M23-'Metric &amp; Machine Coordinates'!M23*3.2808)^2</f>
        <v>0</v>
      </c>
      <c r="AA23" s="21">
        <f>(N23-'Metric &amp; Machine Coordinates'!N23*3.2808)^2</f>
        <v>0</v>
      </c>
    </row>
    <row r="24" spans="2:27" ht="15">
      <c r="B24" s="29"/>
      <c r="C24" s="3" t="s">
        <v>10</v>
      </c>
      <c r="D24" s="13">
        <v>70.5372</v>
      </c>
      <c r="E24" s="3">
        <f>D24+E20</f>
        <v>602.0268000000001</v>
      </c>
      <c r="F24" s="6">
        <v>28.916484647999976</v>
      </c>
      <c r="G24" s="13">
        <f>F24-H24</f>
        <v>17.433684647999975</v>
      </c>
      <c r="H24" s="6">
        <f>3.5*3.2808</f>
        <v>11.482800000000001</v>
      </c>
      <c r="I24" s="36">
        <f>10*3.2808</f>
        <v>32.808</v>
      </c>
      <c r="J24" s="59"/>
      <c r="K24" s="6">
        <v>23.5</v>
      </c>
      <c r="L24" s="6">
        <v>56.5</v>
      </c>
      <c r="M24" s="3">
        <f t="shared" si="0"/>
        <v>6181.3272</v>
      </c>
      <c r="N24" s="7"/>
      <c r="O24" s="4" t="s">
        <v>42</v>
      </c>
      <c r="P24" s="25"/>
      <c r="Q24" s="21">
        <f>(D24-'Metric &amp; Machine Coordinates'!D24*3.2808)^2</f>
        <v>0</v>
      </c>
      <c r="R24" s="21">
        <f>(E24-'Metric &amp; Machine Coordinates'!E24*3.2808)^2</f>
        <v>0</v>
      </c>
      <c r="S24" s="21">
        <f>(F24-'Metric &amp; Machine Coordinates'!F24*3.2808)^2</f>
        <v>0</v>
      </c>
      <c r="T24" s="21">
        <f>(G24-'Metric &amp; Machine Coordinates'!G24*3.2808)^2</f>
        <v>0</v>
      </c>
      <c r="U24" s="21">
        <f>(H24-'Metric &amp; Machine Coordinates'!H24*3.2808)^2</f>
        <v>0</v>
      </c>
      <c r="V24" s="21">
        <f>(I24-'Metric &amp; Machine Coordinates'!I24*3.2808)^2</f>
        <v>0</v>
      </c>
      <c r="W24" s="21">
        <f>(J24-'Metric &amp; Machine Coordinates'!J24*3.2808)^2</f>
        <v>0</v>
      </c>
      <c r="X24" s="21">
        <f>(K24-'Metric &amp; Machine Coordinates'!K24*3.2808)^2</f>
        <v>0</v>
      </c>
      <c r="Y24" s="21">
        <f>(L24-'Metric &amp; Machine Coordinates'!L24*3.2808)^2</f>
        <v>0</v>
      </c>
      <c r="Z24" s="21">
        <f>(M24-'Metric &amp; Machine Coordinates'!M24*3.2808)^2</f>
        <v>0</v>
      </c>
      <c r="AA24" s="21">
        <f>(N24-'Metric &amp; Machine Coordinates'!N24*3.2808)^2</f>
        <v>0</v>
      </c>
    </row>
    <row r="25" spans="2:27" ht="15">
      <c r="B25" s="29"/>
      <c r="C25" s="3" t="s">
        <v>4</v>
      </c>
      <c r="D25" s="13">
        <v>65.616</v>
      </c>
      <c r="E25" s="6">
        <f>D25+E24</f>
        <v>667.6428000000001</v>
      </c>
      <c r="F25" s="6">
        <v>28.916484647999976</v>
      </c>
      <c r="G25" s="13">
        <f>F25-H25</f>
        <v>17.433684647999975</v>
      </c>
      <c r="H25" s="6">
        <f>3.5*3.2808</f>
        <v>11.482800000000001</v>
      </c>
      <c r="I25" s="59"/>
      <c r="J25" s="59"/>
      <c r="K25" s="6">
        <v>23.5</v>
      </c>
      <c r="L25" s="6">
        <v>56.5</v>
      </c>
      <c r="M25" s="3">
        <f t="shared" si="0"/>
        <v>6246.9432</v>
      </c>
      <c r="N25" s="7"/>
      <c r="O25" s="4"/>
      <c r="P25" s="25"/>
      <c r="Q25" s="21">
        <f>(D25-'Metric &amp; Machine Coordinates'!D25*3.2808)^2</f>
        <v>0</v>
      </c>
      <c r="R25" s="21">
        <f>(E25-'Metric &amp; Machine Coordinates'!E25*3.2808)^2</f>
        <v>0</v>
      </c>
      <c r="S25" s="21">
        <f>(F25-'Metric &amp; Machine Coordinates'!F25*3.2808)^2</f>
        <v>0</v>
      </c>
      <c r="T25" s="21">
        <f>(G25-'Metric &amp; Machine Coordinates'!G25*3.2808)^2</f>
        <v>0</v>
      </c>
      <c r="U25" s="21">
        <f>(H25-'Metric &amp; Machine Coordinates'!H25*3.2808)^2</f>
        <v>0</v>
      </c>
      <c r="V25" s="21">
        <f>(I25-'Metric &amp; Machine Coordinates'!I25*3.2808)^2</f>
        <v>0</v>
      </c>
      <c r="W25" s="21">
        <f>(J25-'Metric &amp; Machine Coordinates'!J25*3.2808)^2</f>
        <v>0</v>
      </c>
      <c r="X25" s="21">
        <f>(K25-'Metric &amp; Machine Coordinates'!K25*3.2808)^2</f>
        <v>0</v>
      </c>
      <c r="Y25" s="21">
        <f>(L25-'Metric &amp; Machine Coordinates'!L25*3.2808)^2</f>
        <v>0</v>
      </c>
      <c r="Z25" s="21">
        <f>(M25-'Metric &amp; Machine Coordinates'!M25*3.2808)^2</f>
        <v>0</v>
      </c>
      <c r="AA25" s="21">
        <f>(N25-'Metric &amp; Machine Coordinates'!N25*3.2808)^2</f>
        <v>0</v>
      </c>
    </row>
    <row r="26" spans="2:27" ht="15">
      <c r="B26" s="29" t="s">
        <v>12</v>
      </c>
      <c r="C26" s="3"/>
      <c r="D26" s="52"/>
      <c r="E26" s="7"/>
      <c r="F26" s="6">
        <v>28.916484647999976</v>
      </c>
      <c r="G26" s="7"/>
      <c r="H26" s="7"/>
      <c r="I26" s="7"/>
      <c r="J26" s="7"/>
      <c r="K26" s="7"/>
      <c r="L26" s="7"/>
      <c r="M26" s="7" t="str">
        <f t="shared" si="0"/>
        <v> </v>
      </c>
      <c r="N26" s="7"/>
      <c r="O26" s="4"/>
      <c r="P26" s="25"/>
      <c r="Q26" s="21">
        <f>(D26-'Metric &amp; Machine Coordinates'!D26*3.2808)^2</f>
        <v>0</v>
      </c>
      <c r="R26" s="21">
        <f>(E26-'Metric &amp; Machine Coordinates'!E26*3.2808)^2</f>
        <v>0</v>
      </c>
      <c r="S26" s="21">
        <f>(F26-'Metric &amp; Machine Coordinates'!F26*3.2808)^2</f>
        <v>0</v>
      </c>
      <c r="T26" s="21">
        <f>(G26-'Metric &amp; Machine Coordinates'!G26*3.2808)^2</f>
        <v>0</v>
      </c>
      <c r="U26" s="21">
        <f>(H26-'Metric &amp; Machine Coordinates'!H26*3.2808)^2</f>
        <v>0</v>
      </c>
      <c r="V26" s="21">
        <f>(I26-'Metric &amp; Machine Coordinates'!I26*3.2808)^2</f>
        <v>0</v>
      </c>
      <c r="W26" s="21">
        <f>(J26-'Metric &amp; Machine Coordinates'!J26*3.2808)^2</f>
        <v>0</v>
      </c>
      <c r="X26" s="21">
        <f>(K26-'Metric &amp; Machine Coordinates'!K26*3.2808)^2</f>
        <v>0</v>
      </c>
      <c r="Y26" s="21">
        <f>(L26-'Metric &amp; Machine Coordinates'!L26*3.2808)^2</f>
        <v>0</v>
      </c>
      <c r="Z26" s="21"/>
      <c r="AA26" s="21">
        <f>(N26-'Metric &amp; Machine Coordinates'!N26*3.2808)^2</f>
        <v>0</v>
      </c>
    </row>
    <row r="27" spans="2:27" ht="15">
      <c r="B27" s="29"/>
      <c r="C27" s="3" t="s">
        <v>13</v>
      </c>
      <c r="D27" s="13">
        <v>18.0444</v>
      </c>
      <c r="E27" s="3">
        <f>D27+E25</f>
        <v>685.6872000000001</v>
      </c>
      <c r="F27" s="6">
        <v>28.916484647999976</v>
      </c>
      <c r="G27" s="7"/>
      <c r="H27" s="7"/>
      <c r="I27" s="7"/>
      <c r="J27" s="7"/>
      <c r="K27" s="7"/>
      <c r="L27" s="7"/>
      <c r="M27" s="3">
        <f t="shared" si="0"/>
        <v>6264.9876</v>
      </c>
      <c r="N27" s="7"/>
      <c r="O27" s="4"/>
      <c r="P27" s="25"/>
      <c r="Q27" s="21">
        <f>(D27-'Metric &amp; Machine Coordinates'!D27*3.2808)^2</f>
        <v>0</v>
      </c>
      <c r="R27" s="21">
        <f>(E27-'Metric &amp; Machine Coordinates'!E27*3.2808)^2</f>
        <v>0</v>
      </c>
      <c r="S27" s="21">
        <f>(F27-'Metric &amp; Machine Coordinates'!F27*3.2808)^2</f>
        <v>0</v>
      </c>
      <c r="T27" s="21">
        <f>(G27-'Metric &amp; Machine Coordinates'!G27*3.2808)^2</f>
        <v>0</v>
      </c>
      <c r="U27" s="21">
        <f>(H27-'Metric &amp; Machine Coordinates'!H27*3.2808)^2</f>
        <v>0</v>
      </c>
      <c r="V27" s="21">
        <f>(I27-'Metric &amp; Machine Coordinates'!I27*3.2808)^2</f>
        <v>0</v>
      </c>
      <c r="W27" s="21">
        <f>(J27-'Metric &amp; Machine Coordinates'!J27*3.2808)^2</f>
        <v>0</v>
      </c>
      <c r="X27" s="21">
        <f>(K27-'Metric &amp; Machine Coordinates'!K27*3.2808)^2</f>
        <v>0</v>
      </c>
      <c r="Y27" s="21">
        <f>(L27-'Metric &amp; Machine Coordinates'!L27*3.2808)^2</f>
        <v>0</v>
      </c>
      <c r="Z27" s="21">
        <f>(M27-'Metric &amp; Machine Coordinates'!M27*3.2808)^2</f>
        <v>0</v>
      </c>
      <c r="AA27" s="21">
        <f>(N27-'Metric &amp; Machine Coordinates'!N27*3.2808)^2</f>
        <v>0</v>
      </c>
    </row>
    <row r="28" spans="2:27" ht="30">
      <c r="B28" s="29" t="s">
        <v>14</v>
      </c>
      <c r="C28" s="3"/>
      <c r="D28" s="13">
        <v>149.2764</v>
      </c>
      <c r="E28" s="3">
        <f>D28+E27</f>
        <v>834.9636</v>
      </c>
      <c r="F28" s="6">
        <v>28.916484647999976</v>
      </c>
      <c r="G28" s="7"/>
      <c r="H28" s="7"/>
      <c r="I28" s="7"/>
      <c r="J28" s="7"/>
      <c r="K28" s="7"/>
      <c r="L28" s="7"/>
      <c r="M28" s="3">
        <f t="shared" si="0"/>
        <v>6414.264</v>
      </c>
      <c r="N28" s="7"/>
      <c r="O28" s="4" t="s">
        <v>43</v>
      </c>
      <c r="P28" s="25"/>
      <c r="Q28" s="21">
        <f>(D28-'Metric &amp; Machine Coordinates'!D28*3.2808)^2</f>
        <v>0</v>
      </c>
      <c r="R28" s="21">
        <f>(E28-'Metric &amp; Machine Coordinates'!E28*3.2808)^2</f>
        <v>0</v>
      </c>
      <c r="S28" s="21">
        <f>(F28-'Metric &amp; Machine Coordinates'!F28*3.2808)^2</f>
        <v>0</v>
      </c>
      <c r="T28" s="21">
        <f>(G28-'Metric &amp; Machine Coordinates'!G28*3.2808)^2</f>
        <v>0</v>
      </c>
      <c r="U28" s="21">
        <f>(H28-'Metric &amp; Machine Coordinates'!H28*3.2808)^2</f>
        <v>0</v>
      </c>
      <c r="V28" s="21">
        <f>(I28-'Metric &amp; Machine Coordinates'!I28*3.2808)^2</f>
        <v>0</v>
      </c>
      <c r="W28" s="21">
        <f>(J28-'Metric &amp; Machine Coordinates'!J28*3.2808)^2</f>
        <v>0</v>
      </c>
      <c r="X28" s="21">
        <f>(K28-'Metric &amp; Machine Coordinates'!K28*3.2808)^2</f>
        <v>0</v>
      </c>
      <c r="Y28" s="21">
        <f>(L28-'Metric &amp; Machine Coordinates'!L28*3.2808)^2</f>
        <v>0</v>
      </c>
      <c r="Z28" s="21">
        <f>(M28-'Metric &amp; Machine Coordinates'!M28*3.2808)^2</f>
        <v>0</v>
      </c>
      <c r="AA28" s="21">
        <f>(N28-'Metric &amp; Machine Coordinates'!N28*3.2808)^2</f>
        <v>0</v>
      </c>
    </row>
    <row r="29" spans="2:27" ht="15">
      <c r="B29" s="29" t="s">
        <v>15</v>
      </c>
      <c r="C29" s="3"/>
      <c r="D29" s="13">
        <v>189.8221996080003</v>
      </c>
      <c r="E29" s="3">
        <f>D29+E28</f>
        <v>1024.7857996080004</v>
      </c>
      <c r="F29" s="6">
        <v>28.916484647999976</v>
      </c>
      <c r="G29" s="7"/>
      <c r="H29" s="7"/>
      <c r="I29" s="7"/>
      <c r="J29" s="7"/>
      <c r="K29" s="7"/>
      <c r="L29" s="7"/>
      <c r="M29" s="3">
        <f t="shared" si="0"/>
        <v>6604.086199608</v>
      </c>
      <c r="N29" s="7"/>
      <c r="O29" s="4" t="s">
        <v>57</v>
      </c>
      <c r="P29" s="25"/>
      <c r="Q29" s="21">
        <f>(D29-'Metric &amp; Machine Coordinates'!D29*3.2808)^2</f>
        <v>0</v>
      </c>
      <c r="R29" s="21">
        <f>(E29-'Metric &amp; Machine Coordinates'!E29*3.2808)^2</f>
        <v>0</v>
      </c>
      <c r="S29" s="21">
        <f>(F29-'Metric &amp; Machine Coordinates'!F29*3.2808)^2</f>
        <v>0</v>
      </c>
      <c r="T29" s="21">
        <f>(G29-'Metric &amp; Machine Coordinates'!G29*3.2808)^2</f>
        <v>0</v>
      </c>
      <c r="U29" s="21">
        <f>(H29-'Metric &amp; Machine Coordinates'!H29*3.2808)^2</f>
        <v>0</v>
      </c>
      <c r="V29" s="21">
        <f>(I29-'Metric &amp; Machine Coordinates'!I29*3.2808)^2</f>
        <v>0</v>
      </c>
      <c r="W29" s="21">
        <f>(J29-'Metric &amp; Machine Coordinates'!J29*3.2808)^2</f>
        <v>0</v>
      </c>
      <c r="X29" s="21">
        <f>(K29-'Metric &amp; Machine Coordinates'!K29*3.2808)^2</f>
        <v>0</v>
      </c>
      <c r="Y29" s="21">
        <f>(L29-'Metric &amp; Machine Coordinates'!L29*3.2808)^2</f>
        <v>0</v>
      </c>
      <c r="Z29" s="21">
        <f>(M29-'Metric &amp; Machine Coordinates'!M29*3.2808)^2</f>
        <v>0</v>
      </c>
      <c r="AA29" s="21">
        <f>(N29-'Metric &amp; Machine Coordinates'!N29*3.2808)^2</f>
        <v>0</v>
      </c>
    </row>
    <row r="30" spans="2:27" ht="30">
      <c r="B30" s="29" t="s">
        <v>16</v>
      </c>
      <c r="C30" s="3"/>
      <c r="D30" s="52"/>
      <c r="E30" s="7"/>
      <c r="F30" s="6">
        <v>28.916484647999976</v>
      </c>
      <c r="G30" s="3">
        <f>G17</f>
        <v>23.011044647999974</v>
      </c>
      <c r="H30" s="7"/>
      <c r="I30" s="7"/>
      <c r="J30" s="7"/>
      <c r="K30" s="7"/>
      <c r="L30" s="7"/>
      <c r="M30" s="7" t="str">
        <f t="shared" si="0"/>
        <v> </v>
      </c>
      <c r="N30" s="7"/>
      <c r="O30" s="4" t="s">
        <v>44</v>
      </c>
      <c r="P30" s="25"/>
      <c r="Q30" s="21">
        <f>(D30-'Metric &amp; Machine Coordinates'!D30*3.2808)^2</f>
        <v>0</v>
      </c>
      <c r="R30" s="21">
        <f>(E30-'Metric &amp; Machine Coordinates'!E30*3.2808)^2</f>
        <v>0</v>
      </c>
      <c r="S30" s="21">
        <f>(F30-'Metric &amp; Machine Coordinates'!F30*3.2808)^2</f>
        <v>0</v>
      </c>
      <c r="T30" s="21">
        <f>(G30-'Metric &amp; Machine Coordinates'!G30*3.2808)^2</f>
        <v>0</v>
      </c>
      <c r="U30" s="21">
        <f>(H30-'Metric &amp; Machine Coordinates'!H30*3.2808)^2</f>
        <v>0</v>
      </c>
      <c r="V30" s="21">
        <f>(I30-'Metric &amp; Machine Coordinates'!I30*3.2808)^2</f>
        <v>0</v>
      </c>
      <c r="W30" s="21">
        <f>(J30-'Metric &amp; Machine Coordinates'!J30*3.2808)^2</f>
        <v>0</v>
      </c>
      <c r="X30" s="21">
        <f>(K30-'Metric &amp; Machine Coordinates'!K30*3.2808)^2</f>
        <v>0</v>
      </c>
      <c r="Y30" s="21">
        <f>(L30-'Metric &amp; Machine Coordinates'!L30*3.2808)^2</f>
        <v>0</v>
      </c>
      <c r="Z30" s="21"/>
      <c r="AA30" s="21">
        <f>(N30-'Metric &amp; Machine Coordinates'!N30*3.2808)^2</f>
        <v>0</v>
      </c>
    </row>
    <row r="31" spans="2:27" ht="15" thickBot="1">
      <c r="B31" s="31" t="s">
        <v>32</v>
      </c>
      <c r="C31" s="32"/>
      <c r="D31" s="55"/>
      <c r="E31" s="15"/>
      <c r="F31" s="15"/>
      <c r="G31" s="32">
        <v>31.5</v>
      </c>
      <c r="H31" s="15"/>
      <c r="I31" s="15"/>
      <c r="J31" s="15"/>
      <c r="K31" s="15"/>
      <c r="L31" s="15"/>
      <c r="M31" s="15" t="str">
        <f t="shared" si="0"/>
        <v> </v>
      </c>
      <c r="N31" s="15"/>
      <c r="O31" s="33"/>
      <c r="P31" s="25"/>
      <c r="Q31" s="21">
        <f>(D31-'Metric &amp; Machine Coordinates'!D31*3.2808)^2</f>
        <v>0</v>
      </c>
      <c r="R31" s="21">
        <f>(E31-'Metric &amp; Machine Coordinates'!E31*3.2808)^2</f>
        <v>0</v>
      </c>
      <c r="S31" s="21">
        <f>(F31-'Metric &amp; Machine Coordinates'!F31*3.2808)^2</f>
        <v>0</v>
      </c>
      <c r="T31" s="21">
        <f>(G31-'Metric &amp; Machine Coordinates'!G31*3.2808)^2</f>
        <v>1.262177448353619E-29</v>
      </c>
      <c r="U31" s="21">
        <f>(H31-'Metric &amp; Machine Coordinates'!H31*3.2808)^2</f>
        <v>0</v>
      </c>
      <c r="V31" s="21">
        <f>(I31-'Metric &amp; Machine Coordinates'!I31*3.2808)^2</f>
        <v>0</v>
      </c>
      <c r="W31" s="21">
        <f>(J31-'Metric &amp; Machine Coordinates'!J31*3.2808)^2</f>
        <v>0</v>
      </c>
      <c r="X31" s="21">
        <f>(K31-'Metric &amp; Machine Coordinates'!K31*3.2808)^2</f>
        <v>0</v>
      </c>
      <c r="Y31" s="21">
        <f>(L31-'Metric &amp; Machine Coordinates'!L31*3.2808)^2</f>
        <v>0</v>
      </c>
      <c r="Z31" s="21"/>
      <c r="AA31" s="21">
        <f>(N31-'Metric &amp; Machine Coordinates'!N31*3.2808)^2</f>
        <v>0</v>
      </c>
    </row>
    <row r="32" spans="2:27" ht="15">
      <c r="B32" s="34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2:12" ht="33" customHeight="1">
      <c r="B33" s="34"/>
      <c r="C33" s="23" t="s">
        <v>48</v>
      </c>
      <c r="G33" s="1" t="str">
        <f>IF(SUM(Q4:AA31)&gt;0.0000001,"Error in Conversion of units"," ")</f>
        <v> </v>
      </c>
      <c r="H33" s="34"/>
      <c r="I33" s="34"/>
      <c r="J33" s="34"/>
      <c r="K33" s="34"/>
      <c r="L33" s="34"/>
    </row>
    <row r="34" spans="2:6" ht="22.5" customHeight="1">
      <c r="B34" s="34"/>
      <c r="C34" s="70" t="s">
        <v>53</v>
      </c>
      <c r="D34" s="70"/>
      <c r="E34" s="34"/>
      <c r="F34" s="34"/>
    </row>
    <row r="35" ht="15">
      <c r="B35" s="34"/>
    </row>
    <row r="37" ht="15">
      <c r="C37" s="16"/>
    </row>
    <row r="40" ht="15">
      <c r="F40" s="21"/>
    </row>
    <row r="41" ht="15">
      <c r="F41" s="21"/>
    </row>
    <row r="42" ht="15">
      <c r="F42" s="21"/>
    </row>
    <row r="43" ht="15">
      <c r="F43" s="21"/>
    </row>
  </sheetData>
  <mergeCells count="1">
    <mergeCell ref="B3:C3"/>
  </mergeCells>
  <printOptions/>
  <pageMargins left="0.5" right="0.5" top="0.5" bottom="0.5" header="0.5" footer="0.5"/>
  <pageSetup fitToHeight="1" fitToWidth="1" horizontalDpi="600" verticalDpi="600" orientation="landscape" paperSize="17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8"/>
  <sheetViews>
    <sheetView showZeros="0" tabSelected="1" zoomScale="50" zoomScaleNormal="50" workbookViewId="0" topLeftCell="A1">
      <selection activeCell="D42" sqref="D42"/>
    </sheetView>
  </sheetViews>
  <sheetFormatPr defaultColWidth="9.140625" defaultRowHeight="12.75"/>
  <cols>
    <col min="1" max="1" width="3.7109375" style="16" customWidth="1"/>
    <col min="2" max="2" width="10.57421875" style="16" customWidth="1"/>
    <col min="3" max="3" width="32.140625" style="16" customWidth="1"/>
    <col min="4" max="4" width="13.28125" style="16" customWidth="1"/>
    <col min="5" max="5" width="13.8515625" style="16" customWidth="1"/>
    <col min="6" max="12" width="10.57421875" style="16" customWidth="1"/>
    <col min="13" max="13" width="13.421875" style="16" customWidth="1"/>
    <col min="14" max="14" width="11.7109375" style="16" customWidth="1"/>
    <col min="15" max="15" width="15.7109375" style="16" customWidth="1"/>
    <col min="16" max="16" width="12.57421875" style="16" customWidth="1"/>
    <col min="17" max="17" width="11.140625" style="16" customWidth="1"/>
    <col min="18" max="16384" width="10.57421875" style="16" customWidth="1"/>
  </cols>
  <sheetData>
    <row r="1" ht="15" thickBot="1"/>
    <row r="2" spans="2:17" ht="30" customHeight="1">
      <c r="B2" s="76"/>
      <c r="C2" s="77"/>
      <c r="D2" s="71"/>
      <c r="E2" s="72"/>
      <c r="F2" s="72"/>
      <c r="G2" s="73"/>
      <c r="H2" s="73"/>
      <c r="I2" s="74" t="s">
        <v>37</v>
      </c>
      <c r="J2" s="74"/>
      <c r="K2" s="72"/>
      <c r="L2" s="72"/>
      <c r="M2" s="72"/>
      <c r="N2" s="75"/>
      <c r="O2" s="45"/>
      <c r="P2" s="45" t="s">
        <v>38</v>
      </c>
      <c r="Q2" s="46"/>
    </row>
    <row r="3" spans="2:17" ht="138.75" customHeight="1">
      <c r="B3" s="82" t="s">
        <v>17</v>
      </c>
      <c r="C3" s="84"/>
      <c r="D3" s="39" t="str">
        <f>'Feet Units'!D3</f>
        <v>Incremental Distance </v>
      </c>
      <c r="E3" s="39" t="s">
        <v>19</v>
      </c>
      <c r="F3" s="62" t="s">
        <v>20</v>
      </c>
      <c r="G3" s="40" t="s">
        <v>21</v>
      </c>
      <c r="H3" s="40" t="s">
        <v>33</v>
      </c>
      <c r="I3" s="40" t="str">
        <f>'Feet Units'!I3</f>
        <v>Clear Ceiling/Crane Hook Height from Floor </v>
      </c>
      <c r="J3" s="40" t="str">
        <f>'Feet Units'!J3</f>
        <v>Overall Ceiling Height from Floor </v>
      </c>
      <c r="K3" s="40" t="s">
        <v>22</v>
      </c>
      <c r="L3" s="40" t="s">
        <v>23</v>
      </c>
      <c r="M3" s="40" t="s">
        <v>24</v>
      </c>
      <c r="N3" s="40" t="s">
        <v>25</v>
      </c>
      <c r="O3" s="40" t="s">
        <v>47</v>
      </c>
      <c r="P3" s="40" t="s">
        <v>45</v>
      </c>
      <c r="Q3" s="47" t="s">
        <v>46</v>
      </c>
    </row>
    <row r="4" spans="2:17" ht="18" customHeight="1">
      <c r="B4" s="17" t="s">
        <v>0</v>
      </c>
      <c r="C4" s="42"/>
      <c r="D4" s="52">
        <v>0</v>
      </c>
      <c r="E4" s="52">
        <f>'Feet Units'!E4/3.2808</f>
        <v>0</v>
      </c>
      <c r="F4" s="44">
        <f>'Feet Units'!F4/3.2808</f>
        <v>3.614041697147037</v>
      </c>
      <c r="G4" s="44">
        <f>'Feet Units'!G4/3.2808</f>
        <v>3.429041697147037</v>
      </c>
      <c r="H4" s="44">
        <f>'Feet Units'!H4/3.2808</f>
        <v>0.18499999999999972</v>
      </c>
      <c r="I4" s="43">
        <f>'Feet Units'!I4/3.2808</f>
        <v>0</v>
      </c>
      <c r="J4" s="44">
        <f>'Feet Units'!J4/3.2808</f>
        <v>3.0480370641306997</v>
      </c>
      <c r="K4" s="56">
        <f>'Feet Units'!K4/3.2808</f>
        <v>1.3716166788588149</v>
      </c>
      <c r="L4" s="44">
        <f>'Feet Units'!L4/3.2808</f>
        <v>4.114850036576445</v>
      </c>
      <c r="M4" s="56">
        <f>'Feet Units'!M4/3.2808</f>
        <v>1700.5914411119238</v>
      </c>
      <c r="N4" s="56">
        <f>'Feet Units'!N4/3.2808</f>
        <v>881.9299256278956</v>
      </c>
      <c r="O4" s="11">
        <v>201.21379</v>
      </c>
      <c r="P4" s="11">
        <v>99.5002</v>
      </c>
      <c r="Q4" s="12">
        <v>80.6</v>
      </c>
    </row>
    <row r="5" spans="2:17" ht="18" customHeight="1">
      <c r="B5" s="18"/>
      <c r="C5" s="42"/>
      <c r="D5" s="44">
        <f>'Feet Units'!D5/3.2808</f>
        <v>0</v>
      </c>
      <c r="E5" s="44">
        <f>'Feet Units'!E5/3.2808</f>
        <v>0</v>
      </c>
      <c r="F5" s="44">
        <f>'Feet Units'!F5/3.2808</f>
        <v>0</v>
      </c>
      <c r="G5" s="44">
        <f>'Feet Units'!G5/3.2808</f>
        <v>0</v>
      </c>
      <c r="H5" s="44">
        <f>'Feet Units'!H5/3.2808</f>
        <v>0</v>
      </c>
      <c r="I5" s="44">
        <f>'Feet Units'!I5/3.2808</f>
        <v>0</v>
      </c>
      <c r="J5" s="44">
        <f>'Feet Units'!J5/3.2808</f>
        <v>0</v>
      </c>
      <c r="K5" s="56">
        <f>'Feet Units'!K5/3.2808</f>
        <v>0</v>
      </c>
      <c r="L5" s="44">
        <f>'Feet Units'!L5/3.2808</f>
        <v>0</v>
      </c>
      <c r="M5" s="44"/>
      <c r="N5" s="44">
        <f>'Feet Units'!N5/3.2808</f>
        <v>0</v>
      </c>
      <c r="O5" s="11" t="s">
        <v>52</v>
      </c>
      <c r="P5" s="11"/>
      <c r="Q5" s="12"/>
    </row>
    <row r="6" spans="2:17" ht="18" customHeight="1">
      <c r="B6" s="17" t="s">
        <v>28</v>
      </c>
      <c r="C6" s="42"/>
      <c r="D6" s="44">
        <f>'Feet Units'!D6/3.2808</f>
        <v>0</v>
      </c>
      <c r="E6" s="44">
        <f>'Feet Units'!E6/3.2808</f>
        <v>0</v>
      </c>
      <c r="F6" s="44">
        <f>'Feet Units'!F6/3.2808</f>
        <v>0</v>
      </c>
      <c r="G6" s="44">
        <f>'Feet Units'!G6/3.2808</f>
        <v>0</v>
      </c>
      <c r="H6" s="44">
        <f>'Feet Units'!H6/3.2808</f>
        <v>0</v>
      </c>
      <c r="I6" s="44">
        <f>'Feet Units'!I6/3.2808</f>
        <v>0</v>
      </c>
      <c r="J6" s="44">
        <f>'Feet Units'!J6/3.2808</f>
        <v>0</v>
      </c>
      <c r="K6" s="56">
        <f>'Feet Units'!K6/3.2808</f>
        <v>0</v>
      </c>
      <c r="L6" s="44">
        <f>'Feet Units'!L6/3.2808</f>
        <v>0</v>
      </c>
      <c r="M6" s="44"/>
      <c r="N6" s="44">
        <f>'Feet Units'!N6/3.2808</f>
        <v>0</v>
      </c>
      <c r="O6" s="11" t="s">
        <v>52</v>
      </c>
      <c r="P6" s="11"/>
      <c r="Q6" s="12"/>
    </row>
    <row r="7" spans="2:17" ht="18" customHeight="1">
      <c r="B7" s="17"/>
      <c r="C7" s="42" t="s">
        <v>29</v>
      </c>
      <c r="D7" s="44">
        <f>'Feet Units'!D7/3.2808</f>
        <v>22.423880000000025</v>
      </c>
      <c r="E7" s="56">
        <f>'Feet Units'!E7/3.2808</f>
        <v>22.423880000000025</v>
      </c>
      <c r="F7" s="44">
        <f>'Feet Units'!F7/3.2808</f>
        <v>3.614041697147037</v>
      </c>
      <c r="G7" s="44">
        <f>'Feet Units'!G7/3.2808</f>
        <v>3.429041697147037</v>
      </c>
      <c r="H7" s="56">
        <f>'Feet Units'!H7/3.2808</f>
        <v>0.18499999999999972</v>
      </c>
      <c r="I7" s="43">
        <f>'Feet Units'!I7/3.2808</f>
        <v>0</v>
      </c>
      <c r="J7" s="43">
        <f>'Feet Units'!J7/3.2808</f>
        <v>0</v>
      </c>
      <c r="K7" s="56">
        <f>'Feet Units'!K7/3.2808</f>
        <v>1.3716166788588149</v>
      </c>
      <c r="L7" s="44">
        <f>'Feet Units'!L7/3.2808</f>
        <v>4.114850036576445</v>
      </c>
      <c r="M7" s="44">
        <f>'Feet Units'!M7/3.2808</f>
        <v>1723.0153211119239</v>
      </c>
      <c r="N7" s="43">
        <f>'Feet Units'!N7/3.2808</f>
        <v>0</v>
      </c>
      <c r="O7" s="11">
        <v>223.63767</v>
      </c>
      <c r="P7" s="11">
        <f>IF(F7&gt;0,F7-F$4+P$4,0)</f>
        <v>99.5002</v>
      </c>
      <c r="Q7" s="12">
        <f aca="true" t="shared" si="0" ref="Q7:Q12">IF(E7&gt;0,Q$4,0)</f>
        <v>80.6</v>
      </c>
    </row>
    <row r="8" spans="2:17" ht="18" customHeight="1">
      <c r="B8" s="17"/>
      <c r="C8" s="42" t="s">
        <v>1</v>
      </c>
      <c r="D8" s="43">
        <f>'Feet Units'!D8/3.2808</f>
        <v>0</v>
      </c>
      <c r="E8" s="56">
        <f>'Feet Units'!E8/3.2808</f>
        <v>31.47892028367065</v>
      </c>
      <c r="F8" s="43">
        <f>'Feet Units'!F8/3.2808</f>
        <v>0</v>
      </c>
      <c r="G8" s="44">
        <f>'Feet Units'!G8/3.2808</f>
        <v>3.429041697147037</v>
      </c>
      <c r="H8" s="57">
        <f>'Feet Units'!H8/3.2808</f>
        <v>0</v>
      </c>
      <c r="I8" s="43">
        <f>'Feet Units'!I8/3.2808</f>
        <v>0</v>
      </c>
      <c r="J8" s="43">
        <f>'Feet Units'!J8/3.2808</f>
        <v>0</v>
      </c>
      <c r="K8" s="57">
        <f>'Feet Units'!K8/3.2808</f>
        <v>0</v>
      </c>
      <c r="L8" s="44">
        <f>'Feet Units'!L8/3.2808</f>
        <v>4.114850036576445</v>
      </c>
      <c r="M8" s="44">
        <f>'Feet Units'!M8/3.2808</f>
        <v>1732.0703613955945</v>
      </c>
      <c r="N8" s="43">
        <f>'Feet Units'!N8/3.2808</f>
        <v>0</v>
      </c>
      <c r="O8" s="9"/>
      <c r="P8" s="9">
        <f>IF(F8&gt;0,F8-F$4+P$4,0)</f>
        <v>0</v>
      </c>
      <c r="Q8" s="12">
        <f t="shared" si="0"/>
        <v>80.6</v>
      </c>
    </row>
    <row r="9" spans="2:17" ht="18" customHeight="1">
      <c r="B9" s="17"/>
      <c r="C9" s="41" t="s">
        <v>7</v>
      </c>
      <c r="D9" s="43">
        <f>'Feet Units'!D9/3.2808</f>
        <v>0</v>
      </c>
      <c r="E9" s="44">
        <f>'Feet Units'!E9/3.2808</f>
        <v>43.786957449402585</v>
      </c>
      <c r="F9" s="43">
        <f>'Feet Units'!F9/3.2808</f>
        <v>0</v>
      </c>
      <c r="G9" s="44">
        <f>'Feet Units'!G9/3.2808</f>
        <v>3.429041697147037</v>
      </c>
      <c r="H9" s="57">
        <f>'Feet Units'!H9/3.2808</f>
        <v>0</v>
      </c>
      <c r="I9" s="43">
        <f>'Feet Units'!I9/3.2808</f>
        <v>0</v>
      </c>
      <c r="J9" s="43">
        <f>'Feet Units'!J9/3.2808</f>
        <v>0</v>
      </c>
      <c r="K9" s="57">
        <f>'Feet Units'!K9/3.2808</f>
        <v>0</v>
      </c>
      <c r="L9" s="44">
        <f>'Feet Units'!L9/3.2808</f>
        <v>4.114850036576445</v>
      </c>
      <c r="M9" s="44">
        <f>'Feet Units'!M9/3.2808</f>
        <v>1744.3783985613265</v>
      </c>
      <c r="N9" s="43">
        <f>'Feet Units'!N9/3.2808</f>
        <v>0</v>
      </c>
      <c r="O9" s="9"/>
      <c r="P9" s="9">
        <f>IF(F9&gt;0,F9-F$4+P$4,0)</f>
        <v>0</v>
      </c>
      <c r="Q9" s="12">
        <f t="shared" si="0"/>
        <v>80.6</v>
      </c>
    </row>
    <row r="10" spans="2:17" ht="18" customHeight="1">
      <c r="B10" s="17"/>
      <c r="C10" s="42" t="s">
        <v>2</v>
      </c>
      <c r="D10" s="43">
        <f>'Feet Units'!D10/3.2808</f>
        <v>0</v>
      </c>
      <c r="E10" s="56">
        <f>'Feet Units'!E10/3.2808</f>
        <v>56.24184015077623</v>
      </c>
      <c r="F10" s="43">
        <f>'Feet Units'!F10/3.2808</f>
        <v>0</v>
      </c>
      <c r="G10" s="44">
        <f>'Feet Units'!G10/3.2808</f>
        <v>7.797839342436797</v>
      </c>
      <c r="H10" s="57">
        <f>'Feet Units'!H10/3.2808</f>
        <v>0</v>
      </c>
      <c r="I10" s="43">
        <f>'Feet Units'!I10/3.2808</f>
        <v>0</v>
      </c>
      <c r="J10" s="56">
        <f>'Feet Units'!J10/3.2808</f>
        <v>2.13362594489149</v>
      </c>
      <c r="K10" s="56">
        <f>'Feet Units'!K10/3.2808</f>
        <v>0.4698853938063886</v>
      </c>
      <c r="L10" s="56">
        <f>'Feet Units'!L10/3.2808</f>
        <v>2.13362594489149</v>
      </c>
      <c r="M10" s="44">
        <f>'Feet Units'!M10/3.2808</f>
        <v>1756.8332812627002</v>
      </c>
      <c r="N10" s="43">
        <f>'Feet Units'!N10/3.2808</f>
        <v>0</v>
      </c>
      <c r="O10" s="9"/>
      <c r="P10" s="9">
        <f>IF(F10&gt;0,F10-F$4+P$4,0)</f>
        <v>0</v>
      </c>
      <c r="Q10" s="12">
        <f t="shared" si="0"/>
        <v>80.6</v>
      </c>
    </row>
    <row r="11" spans="2:17" ht="18" customHeight="1">
      <c r="B11" s="17"/>
      <c r="C11" s="42" t="s">
        <v>30</v>
      </c>
      <c r="D11" s="44">
        <f>'Feet Units'!D11/3.2808</f>
        <v>37.98978999999997</v>
      </c>
      <c r="E11" s="44">
        <f>'Feet Units'!E11/3.2808</f>
        <v>60.413669999999996</v>
      </c>
      <c r="F11" s="44">
        <f>'Feet Units'!F11/3.2808</f>
        <v>8.81385169714703</v>
      </c>
      <c r="G11" s="44">
        <f>'Feet Units'!G11/3.2808</f>
        <v>7.797839342436797</v>
      </c>
      <c r="H11" s="56">
        <f>'Feet Units'!H11/3.2808</f>
        <v>1.0160123547102333</v>
      </c>
      <c r="I11" s="43">
        <f>'Feet Units'!I11/3.2808</f>
        <v>0</v>
      </c>
      <c r="J11" s="56">
        <f>'Feet Units'!J11/3.2808</f>
        <v>2.13362594489149</v>
      </c>
      <c r="K11" s="56">
        <f>'Feet Units'!K11/3.2808</f>
        <v>0.4698853938063886</v>
      </c>
      <c r="L11" s="56">
        <f>'Feet Units'!L11/3.2808</f>
        <v>2.13362594489149</v>
      </c>
      <c r="M11" s="44">
        <f>'Feet Units'!M11/3.2808</f>
        <v>1761.005111111924</v>
      </c>
      <c r="N11" s="43">
        <f>'Feet Units'!N11/3.2808</f>
        <v>0</v>
      </c>
      <c r="O11" s="11">
        <v>261.62746</v>
      </c>
      <c r="P11" s="11">
        <v>104.70001</v>
      </c>
      <c r="Q11" s="12">
        <f t="shared" si="0"/>
        <v>80.6</v>
      </c>
    </row>
    <row r="12" spans="2:17" ht="18" customHeight="1">
      <c r="B12" s="17"/>
      <c r="C12" s="42"/>
      <c r="D12" s="44">
        <f>'Feet Units'!D12/3.2808</f>
        <v>0</v>
      </c>
      <c r="E12" s="44">
        <f>'Feet Units'!E12/3.2808</f>
        <v>0</v>
      </c>
      <c r="F12" s="44"/>
      <c r="G12" s="44"/>
      <c r="H12" s="56">
        <f>'Feet Units'!H12/3.2808</f>
        <v>0</v>
      </c>
      <c r="I12" s="44">
        <f>'Feet Units'!I12/3.2808</f>
        <v>0</v>
      </c>
      <c r="J12" s="56">
        <f>'Feet Units'!J12/3.2808</f>
        <v>0</v>
      </c>
      <c r="K12" s="56">
        <f>'Feet Units'!K12/3.2808</f>
        <v>0</v>
      </c>
      <c r="L12" s="56">
        <f>'Feet Units'!L12/3.2808</f>
        <v>0</v>
      </c>
      <c r="M12" s="44"/>
      <c r="N12" s="44">
        <f>'Feet Units'!N12/3.2808</f>
        <v>0</v>
      </c>
      <c r="O12" s="11" t="s">
        <v>52</v>
      </c>
      <c r="P12" s="11">
        <f>IF(F12&gt;0,F12-F$4+P$4,0)</f>
        <v>0</v>
      </c>
      <c r="Q12" s="12">
        <f t="shared" si="0"/>
        <v>0</v>
      </c>
    </row>
    <row r="13" spans="2:17" ht="18" customHeight="1">
      <c r="B13" s="17" t="s">
        <v>31</v>
      </c>
      <c r="C13" s="42"/>
      <c r="D13" s="44"/>
      <c r="E13" s="44"/>
      <c r="F13" s="44"/>
      <c r="G13" s="44"/>
      <c r="H13" s="56"/>
      <c r="I13" s="44"/>
      <c r="J13" s="56"/>
      <c r="K13" s="56"/>
      <c r="L13" s="56"/>
      <c r="M13" s="44"/>
      <c r="N13" s="44"/>
      <c r="O13" s="11"/>
      <c r="P13" s="11"/>
      <c r="Q13" s="12"/>
    </row>
    <row r="14" spans="2:17" ht="18" customHeight="1">
      <c r="B14" s="17"/>
      <c r="C14" s="42" t="s">
        <v>36</v>
      </c>
      <c r="D14" s="44">
        <f>'Feet Units'!D14/3.2808</f>
        <v>26.586330000000032</v>
      </c>
      <c r="E14" s="44">
        <f>'Feet Units'!E14/3.2808</f>
        <v>87.00000000000003</v>
      </c>
      <c r="F14" s="44">
        <f>'Feet Units'!F14/3.2808</f>
        <v>8.81385169714703</v>
      </c>
      <c r="G14" s="44">
        <f>'Feet Units'!G14/3.2808</f>
        <v>7.013851697147029</v>
      </c>
      <c r="H14" s="56">
        <f>'Feet Units'!H14/3.2808</f>
        <v>1.8</v>
      </c>
      <c r="I14" s="56">
        <f>'Feet Units'!I14/3.2808</f>
        <v>4.5</v>
      </c>
      <c r="J14" s="57">
        <f>'Feet Units'!J14/3.2808</f>
        <v>0</v>
      </c>
      <c r="K14" s="56">
        <f>'Feet Units'!K14/3.2808</f>
        <v>3.0000000000000004</v>
      </c>
      <c r="L14" s="56">
        <f>'Feet Units'!L14/3.2808</f>
        <v>7.5</v>
      </c>
      <c r="M14" s="44">
        <f>'Feet Units'!M14/3.2808</f>
        <v>1787.591441111924</v>
      </c>
      <c r="N14" s="44">
        <f>'Feet Units'!N14/3.2808</f>
        <v>881.9299256278956</v>
      </c>
      <c r="O14" s="11">
        <v>288.21379</v>
      </c>
      <c r="P14" s="11">
        <v>104.70001</v>
      </c>
      <c r="Q14" s="12">
        <f>IF(E14&gt;0,Q$4,0)</f>
        <v>80.6</v>
      </c>
    </row>
    <row r="15" spans="2:17" ht="18" customHeight="1">
      <c r="B15" s="17"/>
      <c r="C15" s="42" t="s">
        <v>8</v>
      </c>
      <c r="D15" s="56">
        <f>'Feet Units'!D15/3.2808</f>
        <v>3.0000000000000004</v>
      </c>
      <c r="E15" s="44">
        <f>'Feet Units'!E15/3.2808</f>
        <v>90.00000000000003</v>
      </c>
      <c r="F15" s="44">
        <f>'Feet Units'!F15/3.2808</f>
        <v>8.813851697147037</v>
      </c>
      <c r="G15" s="44">
        <f>'Feet Units'!G15/3.2808</f>
        <v>7.013851697147038</v>
      </c>
      <c r="H15" s="56">
        <f>'Feet Units'!H15/3.2808</f>
        <v>1.8</v>
      </c>
      <c r="I15" s="56">
        <f>'Feet Units'!I15/3.2808</f>
        <v>4.5</v>
      </c>
      <c r="J15" s="57">
        <f>'Feet Units'!J15/3.2808</f>
        <v>0</v>
      </c>
      <c r="K15" s="56">
        <f>'Feet Units'!K15/3.2808</f>
        <v>3.0000000000000004</v>
      </c>
      <c r="L15" s="56">
        <f>'Feet Units'!L15/3.2808</f>
        <v>7.5</v>
      </c>
      <c r="M15" s="44">
        <f>'Feet Units'!M15/3.2808</f>
        <v>1790.5914411119238</v>
      </c>
      <c r="N15" s="44">
        <f>'Feet Units'!N15/3.2808</f>
        <v>881.9299256278956</v>
      </c>
      <c r="O15" s="11">
        <v>291.21379</v>
      </c>
      <c r="P15" s="11">
        <v>104.70001</v>
      </c>
      <c r="Q15" s="12">
        <f>IF(E15&gt;0,Q$4,0)</f>
        <v>80.6</v>
      </c>
    </row>
    <row r="16" spans="2:17" ht="18" customHeight="1">
      <c r="B16" s="17"/>
      <c r="C16" s="42" t="s">
        <v>9</v>
      </c>
      <c r="D16" s="56">
        <f>'Feet Units'!D16/3.2808</f>
        <v>9.25</v>
      </c>
      <c r="E16" s="44">
        <f>'Feet Units'!E16/3.2808</f>
        <v>99.25000000000003</v>
      </c>
      <c r="F16" s="44">
        <f>'Feet Units'!F16/3.2808</f>
        <v>8.81385169714703</v>
      </c>
      <c r="G16" s="44">
        <f>'Feet Units'!G16/3.2808</f>
        <v>7.013851697147029</v>
      </c>
      <c r="H16" s="56">
        <f>'Feet Units'!H16/3.2808</f>
        <v>1.8</v>
      </c>
      <c r="I16" s="56">
        <f>'Feet Units'!I16/3.2808</f>
        <v>4.5</v>
      </c>
      <c r="J16" s="57">
        <f>'Feet Units'!J16/3.2808</f>
        <v>0</v>
      </c>
      <c r="K16" s="56">
        <f>'Feet Units'!K16/3.2808</f>
        <v>3.0000000000000004</v>
      </c>
      <c r="L16" s="56">
        <f>'Feet Units'!L16/3.2808</f>
        <v>7.5</v>
      </c>
      <c r="M16" s="44">
        <f>'Feet Units'!M16/3.2808</f>
        <v>1799.841441111924</v>
      </c>
      <c r="N16" s="43">
        <f>'Feet Units'!N16/3.2808</f>
        <v>0</v>
      </c>
      <c r="O16" s="9"/>
      <c r="P16" s="9"/>
      <c r="Q16" s="12">
        <f>IF(E16&gt;0,Q$4,0)</f>
        <v>80.6</v>
      </c>
    </row>
    <row r="17" spans="2:17" ht="18" customHeight="1">
      <c r="B17" s="17"/>
      <c r="C17" s="42" t="s">
        <v>4</v>
      </c>
      <c r="D17" s="56">
        <f>'Feet Units'!D17/3.2808</f>
        <v>13</v>
      </c>
      <c r="E17" s="44">
        <f>'Feet Units'!E17/3.2808</f>
        <v>112.25000000000003</v>
      </c>
      <c r="F17" s="44">
        <f>'Feet Units'!F17/3.2808</f>
        <v>8.81385169714703</v>
      </c>
      <c r="G17" s="44">
        <f>'Feet Units'!G17/3.2808</f>
        <v>7.013851697147029</v>
      </c>
      <c r="H17" s="56">
        <f>'Feet Units'!H17/3.2808</f>
        <v>1.8</v>
      </c>
      <c r="I17" s="56">
        <f>'Feet Units'!I17/3.2808</f>
        <v>4.5</v>
      </c>
      <c r="J17" s="57">
        <f>'Feet Units'!J17/3.2808</f>
        <v>0</v>
      </c>
      <c r="K17" s="56">
        <f>'Feet Units'!K17/3.2808</f>
        <v>3.0000000000000004</v>
      </c>
      <c r="L17" s="56">
        <f>'Feet Units'!L17/3.2808</f>
        <v>7.5</v>
      </c>
      <c r="M17" s="44">
        <f>'Feet Units'!M17/3.2808</f>
        <v>1812.8414411119238</v>
      </c>
      <c r="N17" s="43">
        <f>'Feet Units'!N17/3.2808</f>
        <v>0</v>
      </c>
      <c r="O17" s="9"/>
      <c r="P17" s="9"/>
      <c r="Q17" s="12">
        <f>IF(E17&gt;0,Q$4,0)</f>
        <v>80.6</v>
      </c>
    </row>
    <row r="18" spans="2:17" ht="18" customHeight="1">
      <c r="B18" s="17" t="s">
        <v>5</v>
      </c>
      <c r="C18" s="42"/>
      <c r="D18" s="43">
        <f>'Feet Units'!D18/3.2808</f>
        <v>0</v>
      </c>
      <c r="E18" s="43">
        <f>'Feet Units'!E18/3.2808</f>
        <v>0</v>
      </c>
      <c r="F18" s="44">
        <f>'Feet Units'!F18/3.2808</f>
        <v>8.81385169714703</v>
      </c>
      <c r="G18" s="43">
        <f>'Feet Units'!G18/3.2808</f>
        <v>0</v>
      </c>
      <c r="H18" s="57">
        <f>'Feet Units'!H18/3.2808</f>
        <v>0</v>
      </c>
      <c r="I18" s="43">
        <f>'Feet Units'!I18/3.2808</f>
        <v>0</v>
      </c>
      <c r="J18" s="57">
        <f>'Feet Units'!J18/3.2808</f>
        <v>0</v>
      </c>
      <c r="K18" s="56">
        <f>'Feet Units'!K18/3.2808</f>
        <v>0</v>
      </c>
      <c r="L18" s="56">
        <f>'Feet Units'!L18/3.2808</f>
        <v>0</v>
      </c>
      <c r="M18" s="44"/>
      <c r="N18" s="43">
        <f>'Feet Units'!N18/3.2808</f>
        <v>0</v>
      </c>
      <c r="O18" s="9" t="s">
        <v>52</v>
      </c>
      <c r="P18" s="9"/>
      <c r="Q18" s="10">
        <f>IF(E18&gt;0,Q$4,0)</f>
        <v>0</v>
      </c>
    </row>
    <row r="19" spans="2:17" ht="18" customHeight="1">
      <c r="B19" s="17" t="s">
        <v>6</v>
      </c>
      <c r="C19" s="42"/>
      <c r="D19" s="44"/>
      <c r="E19" s="44"/>
      <c r="F19" s="44"/>
      <c r="G19" s="44"/>
      <c r="H19" s="56"/>
      <c r="I19" s="44"/>
      <c r="J19" s="56"/>
      <c r="K19" s="56"/>
      <c r="L19" s="56"/>
      <c r="M19" s="44"/>
      <c r="N19" s="44"/>
      <c r="O19" s="11"/>
      <c r="P19" s="11"/>
      <c r="Q19" s="12"/>
    </row>
    <row r="20" spans="2:17" ht="23.25" customHeight="1">
      <c r="B20" s="17"/>
      <c r="C20" s="42" t="s">
        <v>34</v>
      </c>
      <c r="D20" s="44">
        <f>'Feet Units'!D20/3.2808</f>
        <v>62.75</v>
      </c>
      <c r="E20" s="56">
        <f>'Feet Units'!E20/3.2808</f>
        <v>162.00000000000003</v>
      </c>
      <c r="F20" s="44">
        <f>'Feet Units'!F20/3.2808</f>
        <v>8.81385169714703</v>
      </c>
      <c r="G20" s="44">
        <f>'Feet Units'!G20/3.2808</f>
        <v>7.8138516971470295</v>
      </c>
      <c r="H20" s="56">
        <f>'Feet Units'!H20/3.2808</f>
        <v>1</v>
      </c>
      <c r="I20" s="43">
        <f>'Feet Units'!I20/3.2808</f>
        <v>0</v>
      </c>
      <c r="J20" s="56">
        <f>'Feet Units'!J20/3.2808</f>
        <v>2.7</v>
      </c>
      <c r="K20" s="56">
        <f>'Feet Units'!K20/3.2808</f>
        <v>2.25</v>
      </c>
      <c r="L20" s="56">
        <f>'Feet Units'!L20/3.2808</f>
        <v>4.5</v>
      </c>
      <c r="M20" s="44">
        <f>'Feet Units'!M20/3.2808</f>
        <v>1862.5914411119238</v>
      </c>
      <c r="N20" s="43">
        <f>'Feet Units'!N20/3.2808</f>
        <v>0</v>
      </c>
      <c r="O20" s="11">
        <v>363.21379</v>
      </c>
      <c r="P20" s="11">
        <v>104.70001</v>
      </c>
      <c r="Q20" s="12">
        <f aca="true" t="shared" si="1" ref="Q20:Q31">IF(E20&gt;0,Q$4,0)</f>
        <v>80.6</v>
      </c>
    </row>
    <row r="21" spans="2:17" ht="18" customHeight="1">
      <c r="B21" s="17"/>
      <c r="C21" s="42" t="s">
        <v>35</v>
      </c>
      <c r="D21" s="56">
        <f>'Feet Units'!D21/3.2808</f>
        <v>12.000000000000002</v>
      </c>
      <c r="E21" s="44">
        <f>'Feet Units'!E21/3.2808</f>
        <v>174.00000000000003</v>
      </c>
      <c r="F21" s="44">
        <f>'Feet Units'!F21/3.2808</f>
        <v>8.81385169714703</v>
      </c>
      <c r="G21" s="44">
        <f>'Feet Units'!G21/3.2808</f>
        <v>7.8138516971470295</v>
      </c>
      <c r="H21" s="56">
        <f>'Feet Units'!H21/3.2808</f>
        <v>1</v>
      </c>
      <c r="I21" s="43">
        <f>'Feet Units'!I21/3.2808</f>
        <v>0</v>
      </c>
      <c r="J21" s="56">
        <f>'Feet Units'!J21/3.2808</f>
        <v>2.7</v>
      </c>
      <c r="K21" s="56">
        <f>'Feet Units'!K21/3.2808</f>
        <v>2.25</v>
      </c>
      <c r="L21" s="56">
        <f>'Feet Units'!L21/3.2808</f>
        <v>4.5</v>
      </c>
      <c r="M21" s="44">
        <f>'Feet Units'!M21/3.2808</f>
        <v>1874.5914411119238</v>
      </c>
      <c r="N21" s="43">
        <f>'Feet Units'!N21/3.2808</f>
        <v>0</v>
      </c>
      <c r="O21" s="9"/>
      <c r="P21" s="9"/>
      <c r="Q21" s="12">
        <f t="shared" si="1"/>
        <v>80.6</v>
      </c>
    </row>
    <row r="22" spans="2:17" ht="18" customHeight="1">
      <c r="B22" s="17" t="s">
        <v>11</v>
      </c>
      <c r="C22" s="42"/>
      <c r="D22" s="44">
        <f>'Feet Units'!D22/3.2808</f>
        <v>0</v>
      </c>
      <c r="E22" s="44">
        <f>'Feet Units'!E22/3.2808</f>
        <v>0</v>
      </c>
      <c r="F22" s="44">
        <f>'Feet Units'!F22/3.2808</f>
        <v>0</v>
      </c>
      <c r="G22" s="44">
        <f>'Feet Units'!G22/3.2808</f>
        <v>0</v>
      </c>
      <c r="H22" s="56">
        <f>'Feet Units'!H22/3.2808</f>
        <v>0</v>
      </c>
      <c r="I22" s="44">
        <f>'Feet Units'!I22/3.2808</f>
        <v>0</v>
      </c>
      <c r="J22" s="56">
        <f>'Feet Units'!J22/3.2808</f>
        <v>0</v>
      </c>
      <c r="K22" s="56">
        <f>'Feet Units'!K22/3.2808</f>
        <v>0</v>
      </c>
      <c r="L22" s="56">
        <f>'Feet Units'!L22/3.2808</f>
        <v>0</v>
      </c>
      <c r="M22" s="44"/>
      <c r="N22" s="43">
        <f>'Feet Units'!N22/3.2808</f>
        <v>0</v>
      </c>
      <c r="O22" s="9" t="s">
        <v>52</v>
      </c>
      <c r="P22" s="9">
        <f>IF(F22&gt;0,F22-F$4+P$4,0)</f>
        <v>0</v>
      </c>
      <c r="Q22" s="10">
        <f t="shared" si="1"/>
        <v>0</v>
      </c>
    </row>
    <row r="23" spans="2:17" ht="18" customHeight="1">
      <c r="B23" s="17"/>
      <c r="C23" s="42" t="s">
        <v>3</v>
      </c>
      <c r="D23" s="43">
        <f>'Feet Units'!D23/3.2808</f>
        <v>0</v>
      </c>
      <c r="E23" s="44">
        <f>'Feet Units'!E23/3.2808</f>
        <v>174.00000000000003</v>
      </c>
      <c r="F23" s="44">
        <f>'Feet Units'!F23/3.2808</f>
        <v>8.81385169714703</v>
      </c>
      <c r="G23" s="44">
        <f>'Feet Units'!G23/3.2808</f>
        <v>5.3138516971470295</v>
      </c>
      <c r="H23" s="56">
        <f>'Feet Units'!H23/3.2808</f>
        <v>3.5</v>
      </c>
      <c r="I23" s="43">
        <f>'Feet Units'!I23/3.2808</f>
        <v>0</v>
      </c>
      <c r="J23" s="43">
        <f>'Feet Units'!J23/3.2808</f>
        <v>0</v>
      </c>
      <c r="K23" s="56">
        <f>'Feet Units'!K23/3.2808</f>
        <v>7.162887100707144</v>
      </c>
      <c r="L23" s="56">
        <f>'Feet Units'!L23/3.2808</f>
        <v>17.221409412338453</v>
      </c>
      <c r="M23" s="44">
        <f>'Feet Units'!M23/3.2808</f>
        <v>1874.5914411119238</v>
      </c>
      <c r="N23" s="44">
        <f>'Feet Units'!N23/3.2808</f>
        <v>881.9299256278956</v>
      </c>
      <c r="O23" s="9"/>
      <c r="P23" s="9"/>
      <c r="Q23" s="12">
        <f t="shared" si="1"/>
        <v>80.6</v>
      </c>
    </row>
    <row r="24" spans="2:17" ht="21" customHeight="1">
      <c r="B24" s="17"/>
      <c r="C24" s="42" t="s">
        <v>10</v>
      </c>
      <c r="D24" s="44">
        <f>'Feet Units'!D24/3.2808</f>
        <v>21.5</v>
      </c>
      <c r="E24" s="44">
        <f>'Feet Units'!E24/3.2808</f>
        <v>183.50000000000003</v>
      </c>
      <c r="F24" s="44">
        <f>'Feet Units'!F24/3.2808</f>
        <v>8.81385169714703</v>
      </c>
      <c r="G24" s="44">
        <f>'Feet Units'!G24/3.2808</f>
        <v>5.3138516971470295</v>
      </c>
      <c r="H24" s="56">
        <f>'Feet Units'!H24/3.2808</f>
        <v>3.5</v>
      </c>
      <c r="I24" s="56">
        <f>'Feet Units'!I24/3.2808</f>
        <v>10</v>
      </c>
      <c r="J24" s="43">
        <f>'Feet Units'!J24/3.2808</f>
        <v>0</v>
      </c>
      <c r="K24" s="56">
        <f>'Feet Units'!K24/3.2808</f>
        <v>7.162887100707144</v>
      </c>
      <c r="L24" s="56">
        <f>'Feet Units'!L24/3.2808</f>
        <v>17.221409412338453</v>
      </c>
      <c r="M24" s="44">
        <f>'Feet Units'!M24/3.2808</f>
        <v>1884.0914411119238</v>
      </c>
      <c r="N24" s="43">
        <f>'Feet Units'!N24/3.2808</f>
        <v>0</v>
      </c>
      <c r="O24" s="9"/>
      <c r="P24" s="9"/>
      <c r="Q24" s="12">
        <f t="shared" si="1"/>
        <v>80.6</v>
      </c>
    </row>
    <row r="25" spans="2:17" ht="18" customHeight="1">
      <c r="B25" s="17"/>
      <c r="C25" s="42" t="s">
        <v>4</v>
      </c>
      <c r="D25" s="44">
        <f>'Feet Units'!D25/3.2808</f>
        <v>20</v>
      </c>
      <c r="E25" s="56">
        <f>'Feet Units'!E25/3.2808</f>
        <v>203.5</v>
      </c>
      <c r="F25" s="44">
        <f>'Feet Units'!F25/3.2808</f>
        <v>8.81385169714703</v>
      </c>
      <c r="G25" s="44">
        <f>'Feet Units'!G25/3.2808</f>
        <v>5.3138516971470295</v>
      </c>
      <c r="H25" s="56">
        <f>'Feet Units'!H25/3.2808</f>
        <v>3.5</v>
      </c>
      <c r="I25" s="43">
        <f>'Feet Units'!I25/3.2808</f>
        <v>0</v>
      </c>
      <c r="J25" s="43">
        <f>'Feet Units'!J25/3.2808</f>
        <v>0</v>
      </c>
      <c r="K25" s="56">
        <f>'Feet Units'!K25/3.2808</f>
        <v>7.162887100707144</v>
      </c>
      <c r="L25" s="56">
        <f>'Feet Units'!L25/3.2808</f>
        <v>17.221409412338453</v>
      </c>
      <c r="M25" s="44">
        <f>'Feet Units'!M25/3.2808</f>
        <v>1904.0914411119238</v>
      </c>
      <c r="N25" s="43">
        <f>'Feet Units'!N25/3.2808</f>
        <v>0</v>
      </c>
      <c r="O25" s="11">
        <v>404.71378999999996</v>
      </c>
      <c r="P25" s="11">
        <v>104.70001</v>
      </c>
      <c r="Q25" s="12">
        <f t="shared" si="1"/>
        <v>80.6</v>
      </c>
    </row>
    <row r="26" spans="2:17" ht="18" customHeight="1">
      <c r="B26" s="17" t="s">
        <v>12</v>
      </c>
      <c r="C26" s="42"/>
      <c r="D26" s="43">
        <f>'Feet Units'!D26/3.2808</f>
        <v>0</v>
      </c>
      <c r="E26" s="43">
        <f>'Feet Units'!E26/3.2808</f>
        <v>0</v>
      </c>
      <c r="F26" s="44">
        <f>'Feet Units'!F26/3.2808</f>
        <v>8.81385169714703</v>
      </c>
      <c r="G26" s="43">
        <f>'Feet Units'!G26/3.2808</f>
        <v>0</v>
      </c>
      <c r="H26" s="57">
        <f>'Feet Units'!H26/3.2808</f>
        <v>0</v>
      </c>
      <c r="I26" s="43">
        <f>'Feet Units'!I26/3.2808</f>
        <v>0</v>
      </c>
      <c r="J26" s="43">
        <f>'Feet Units'!J26/3.2808</f>
        <v>0</v>
      </c>
      <c r="K26" s="57">
        <f>'Feet Units'!K26/3.2808</f>
        <v>0</v>
      </c>
      <c r="L26" s="43">
        <f>'Feet Units'!L26/3.2808</f>
        <v>0</v>
      </c>
      <c r="M26" s="44"/>
      <c r="N26" s="43">
        <f>'Feet Units'!N26/3.2808</f>
        <v>0</v>
      </c>
      <c r="O26" s="9" t="s">
        <v>52</v>
      </c>
      <c r="P26" s="9"/>
      <c r="Q26" s="12">
        <f t="shared" si="1"/>
        <v>0</v>
      </c>
    </row>
    <row r="27" spans="2:17" ht="18" customHeight="1">
      <c r="B27" s="17"/>
      <c r="C27" s="42" t="s">
        <v>13</v>
      </c>
      <c r="D27" s="44">
        <f>'Feet Units'!D27/3.2808</f>
        <v>5.5</v>
      </c>
      <c r="E27" s="44">
        <f>'Feet Units'!E27/3.2808</f>
        <v>209</v>
      </c>
      <c r="F27" s="44">
        <f>'Feet Units'!F27/3.2808</f>
        <v>8.81385169714703</v>
      </c>
      <c r="G27" s="43">
        <f>'Feet Units'!G27/3.2808</f>
        <v>0</v>
      </c>
      <c r="H27" s="57">
        <f>'Feet Units'!H27/3.2808</f>
        <v>0</v>
      </c>
      <c r="I27" s="43">
        <f>'Feet Units'!I27/3.2808</f>
        <v>0</v>
      </c>
      <c r="J27" s="43">
        <f>'Feet Units'!J27/3.2808</f>
        <v>0</v>
      </c>
      <c r="K27" s="57">
        <f>'Feet Units'!K27/3.2808</f>
        <v>0</v>
      </c>
      <c r="L27" s="43">
        <f>'Feet Units'!L27/3.2808</f>
        <v>0</v>
      </c>
      <c r="M27" s="44">
        <f>'Feet Units'!M27/3.2808</f>
        <v>1909.591441111924</v>
      </c>
      <c r="N27" s="43">
        <f>'Feet Units'!N27/3.2808</f>
        <v>0</v>
      </c>
      <c r="O27" s="9"/>
      <c r="P27" s="9"/>
      <c r="Q27" s="12">
        <f t="shared" si="1"/>
        <v>80.6</v>
      </c>
    </row>
    <row r="28" spans="2:17" ht="18" customHeight="1">
      <c r="B28" s="17" t="s">
        <v>14</v>
      </c>
      <c r="C28" s="42"/>
      <c r="D28" s="44">
        <f>'Feet Units'!D28/3.2808</f>
        <v>45.49999999999999</v>
      </c>
      <c r="E28" s="44">
        <f>'Feet Units'!E28/3.2808</f>
        <v>254.5</v>
      </c>
      <c r="F28" s="44">
        <f>'Feet Units'!F28/3.2808</f>
        <v>8.81385169714703</v>
      </c>
      <c r="G28" s="43">
        <f>'Feet Units'!G28/3.2808</f>
        <v>0</v>
      </c>
      <c r="H28" s="57">
        <f>'Feet Units'!H28/3.2808</f>
        <v>0</v>
      </c>
      <c r="I28" s="43">
        <f>'Feet Units'!I28/3.2808</f>
        <v>0</v>
      </c>
      <c r="J28" s="43">
        <f>'Feet Units'!J28/3.2808</f>
        <v>0</v>
      </c>
      <c r="K28" s="57">
        <f>'Feet Units'!K28/3.2808</f>
        <v>0</v>
      </c>
      <c r="L28" s="43">
        <f>'Feet Units'!L28/3.2808</f>
        <v>0</v>
      </c>
      <c r="M28" s="44">
        <f>'Feet Units'!M28/3.2808</f>
        <v>1955.0914411119238</v>
      </c>
      <c r="N28" s="43">
        <f>'Feet Units'!N28/3.2808</f>
        <v>0</v>
      </c>
      <c r="O28" s="9"/>
      <c r="P28" s="9"/>
      <c r="Q28" s="12">
        <f t="shared" si="1"/>
        <v>80.6</v>
      </c>
    </row>
    <row r="29" spans="2:17" ht="18" customHeight="1">
      <c r="B29" s="17" t="s">
        <v>15</v>
      </c>
      <c r="C29" s="42"/>
      <c r="D29" s="44">
        <f>'Feet Units'!D29/3.2808</f>
        <v>57.85851000000009</v>
      </c>
      <c r="E29" s="44">
        <f>'Feet Units'!E29/3.2808</f>
        <v>312.3585100000001</v>
      </c>
      <c r="F29" s="44">
        <f>'Feet Units'!F29/3.2808</f>
        <v>8.81385169714703</v>
      </c>
      <c r="G29" s="43">
        <f>'Feet Units'!G29/3.2808</f>
        <v>0</v>
      </c>
      <c r="H29" s="57">
        <f>'Feet Units'!H29/3.2808</f>
        <v>0</v>
      </c>
      <c r="I29" s="43">
        <f>'Feet Units'!I29/3.2808</f>
        <v>0</v>
      </c>
      <c r="J29" s="43">
        <f>'Feet Units'!J29/3.2808</f>
        <v>0</v>
      </c>
      <c r="K29" s="57">
        <f>'Feet Units'!K29/3.2808</f>
        <v>0</v>
      </c>
      <c r="L29" s="43">
        <f>'Feet Units'!L29/3.2808</f>
        <v>0</v>
      </c>
      <c r="M29" s="44">
        <f>'Feet Units'!M29/3.2808</f>
        <v>2012.9499511119238</v>
      </c>
      <c r="N29" s="43">
        <f>'Feet Units'!N29/3.2808</f>
        <v>0</v>
      </c>
      <c r="O29" s="11">
        <v>513.5723</v>
      </c>
      <c r="P29" s="9"/>
      <c r="Q29" s="12">
        <f t="shared" si="1"/>
        <v>80.6</v>
      </c>
    </row>
    <row r="30" spans="2:17" ht="18" customHeight="1">
      <c r="B30" s="17" t="s">
        <v>16</v>
      </c>
      <c r="C30" s="42"/>
      <c r="D30" s="43">
        <f>'Feet Units'!D30/3.2808</f>
        <v>0</v>
      </c>
      <c r="E30" s="43">
        <f>'Feet Units'!E30/3.2808</f>
        <v>0</v>
      </c>
      <c r="F30" s="44">
        <f>'Feet Units'!F30/3.2808</f>
        <v>8.81385169714703</v>
      </c>
      <c r="G30" s="44">
        <f>'Feet Units'!G30/3.2808</f>
        <v>7.013851697147029</v>
      </c>
      <c r="H30" s="57">
        <f>'Feet Units'!H30/3.2808</f>
        <v>0</v>
      </c>
      <c r="I30" s="43">
        <f>'Feet Units'!I30/3.2808</f>
        <v>0</v>
      </c>
      <c r="J30" s="43">
        <f>'Feet Units'!J30/3.2808</f>
        <v>0</v>
      </c>
      <c r="K30" s="57">
        <f>'Feet Units'!K30/3.2808</f>
        <v>0</v>
      </c>
      <c r="L30" s="43">
        <f>'Feet Units'!L30/3.2808</f>
        <v>0</v>
      </c>
      <c r="M30" s="43"/>
      <c r="N30" s="43">
        <f>'Feet Units'!N30/3.2808</f>
        <v>0</v>
      </c>
      <c r="O30" s="9" t="s">
        <v>52</v>
      </c>
      <c r="P30" s="11">
        <v>104.70001</v>
      </c>
      <c r="Q30" s="10">
        <f t="shared" si="1"/>
        <v>0</v>
      </c>
    </row>
    <row r="31" spans="2:17" ht="15.75" thickBot="1">
      <c r="B31" s="19" t="s">
        <v>32</v>
      </c>
      <c r="C31" s="48"/>
      <c r="D31" s="49">
        <f>'Feet Units'!D31/3.2808</f>
        <v>0</v>
      </c>
      <c r="E31" s="49">
        <f>'Feet Units'!E31/3.2808</f>
        <v>0</v>
      </c>
      <c r="F31" s="49">
        <f>'Feet Units'!F31/3.2808</f>
        <v>0</v>
      </c>
      <c r="G31" s="50">
        <f>'Feet Units'!G31/3.2808</f>
        <v>9.601316752011703</v>
      </c>
      <c r="H31" s="49">
        <f>'Feet Units'!H31/3.2808</f>
        <v>0</v>
      </c>
      <c r="I31" s="49">
        <f>'Feet Units'!I31/3.2808</f>
        <v>0</v>
      </c>
      <c r="J31" s="49">
        <f>'Feet Units'!J31/3.2808</f>
        <v>0</v>
      </c>
      <c r="K31" s="61">
        <f>'Feet Units'!K31/3.2808</f>
        <v>0</v>
      </c>
      <c r="L31" s="49">
        <f>'Feet Units'!L31/3.2808</f>
        <v>0</v>
      </c>
      <c r="M31" s="49"/>
      <c r="N31" s="49">
        <f>'Feet Units'!N31/3.2808</f>
        <v>0</v>
      </c>
      <c r="O31" s="37">
        <v>0</v>
      </c>
      <c r="P31" s="37">
        <f>IF(F31&gt;0,F31-F$4+P$4,0)</f>
        <v>0</v>
      </c>
      <c r="Q31" s="38">
        <f t="shared" si="1"/>
        <v>0</v>
      </c>
    </row>
    <row r="32" spans="2:7" ht="15">
      <c r="B32" s="20"/>
      <c r="D32" s="21"/>
      <c r="E32" s="21"/>
      <c r="F32" s="22"/>
      <c r="G32" s="22"/>
    </row>
    <row r="33" spans="2:6" ht="15">
      <c r="B33" s="20"/>
      <c r="C33" s="23" t="s">
        <v>48</v>
      </c>
      <c r="D33" s="21"/>
      <c r="E33" s="21"/>
      <c r="F33" s="22"/>
    </row>
    <row r="34" spans="2:6" ht="15">
      <c r="B34" s="20"/>
      <c r="D34" s="35"/>
      <c r="E34" s="21"/>
      <c r="F34" s="22"/>
    </row>
    <row r="35" spans="2:6" ht="15">
      <c r="B35" s="20"/>
      <c r="C35" s="70" t="s">
        <v>53</v>
      </c>
      <c r="D35" s="21"/>
      <c r="E35" s="21"/>
      <c r="F35" s="22"/>
    </row>
    <row r="36" spans="4:6" ht="15">
      <c r="D36" s="21"/>
      <c r="E36" s="21"/>
      <c r="F36" s="22"/>
    </row>
    <row r="37" spans="4:6" ht="15">
      <c r="D37" s="21"/>
      <c r="E37" s="21"/>
      <c r="F37" s="22"/>
    </row>
    <row r="38" spans="4:6" ht="15">
      <c r="D38" s="21"/>
      <c r="F38" s="22"/>
    </row>
    <row r="39" spans="4:6" ht="15">
      <c r="D39" s="21"/>
      <c r="F39" s="22"/>
    </row>
    <row r="40" spans="4:6" ht="15">
      <c r="D40" s="21"/>
      <c r="F40" s="22"/>
    </row>
    <row r="41" spans="4:6" ht="15">
      <c r="D41" s="21"/>
      <c r="F41" s="22"/>
    </row>
    <row r="42" ht="15">
      <c r="D42" s="21"/>
    </row>
    <row r="43" ht="15">
      <c r="D43" s="21"/>
    </row>
    <row r="44" ht="15">
      <c r="D44" s="21"/>
    </row>
    <row r="45" ht="15">
      <c r="D45" s="21"/>
    </row>
    <row r="46" ht="15">
      <c r="D46" s="21"/>
    </row>
    <row r="47" ht="15">
      <c r="D47" s="21"/>
    </row>
    <row r="48" ht="15">
      <c r="D48" s="21"/>
    </row>
  </sheetData>
  <mergeCells count="1">
    <mergeCell ref="B3:C3"/>
  </mergeCells>
  <printOptions/>
  <pageMargins left="0.5" right="0.5" top="0.5" bottom="0.5" header="0.45" footer="0.5"/>
  <pageSetup fitToHeight="1" fitToWidth="1" horizontalDpi="600" verticalDpi="600" orientation="landscape" paperSize="1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F23"/>
  <sheetViews>
    <sheetView workbookViewId="0" topLeftCell="C1">
      <selection activeCell="C1" sqref="A1:IV16384"/>
    </sheetView>
  </sheetViews>
  <sheetFormatPr defaultColWidth="9.140625" defaultRowHeight="19.5" customHeight="1"/>
  <cols>
    <col min="1" max="1" width="8.8515625" style="63" customWidth="1"/>
    <col min="2" max="2" width="6.00390625" style="63" customWidth="1"/>
    <col min="3" max="3" width="24.28125" style="63" customWidth="1"/>
    <col min="4" max="5" width="8.8515625" style="63" customWidth="1"/>
    <col min="6" max="6" width="20.28125" style="63" customWidth="1"/>
    <col min="7" max="7" width="8.8515625" style="63" customWidth="1"/>
    <col min="8" max="8" width="11.28125" style="63" customWidth="1"/>
    <col min="9" max="16384" width="8.8515625" style="63" customWidth="1"/>
  </cols>
  <sheetData>
    <row r="1" spans="3:6" ht="19.5" customHeight="1">
      <c r="C1" s="85"/>
      <c r="D1" s="87"/>
      <c r="E1" s="87"/>
      <c r="F1" s="66"/>
    </row>
    <row r="2" spans="3:6" ht="19.5" customHeight="1">
      <c r="C2" s="85"/>
      <c r="D2" s="87"/>
      <c r="E2" s="87"/>
      <c r="F2" s="66"/>
    </row>
    <row r="3" spans="3:6" ht="19.5" customHeight="1">
      <c r="C3" s="85"/>
      <c r="D3" s="87"/>
      <c r="E3" s="87"/>
      <c r="F3" s="66"/>
    </row>
    <row r="4" spans="3:6" ht="19.5" customHeight="1">
      <c r="C4" s="85"/>
      <c r="D4" s="87"/>
      <c r="E4" s="87"/>
      <c r="F4" s="66"/>
    </row>
    <row r="5" spans="3:6" ht="19.5" customHeight="1">
      <c r="C5" s="85"/>
      <c r="D5" s="87"/>
      <c r="E5" s="87"/>
      <c r="F5" s="66"/>
    </row>
    <row r="6" spans="3:6" ht="19.5" customHeight="1">
      <c r="C6" s="85"/>
      <c r="D6" s="87"/>
      <c r="E6" s="87"/>
      <c r="F6" s="66"/>
    </row>
    <row r="7" spans="3:6" ht="19.5" customHeight="1">
      <c r="C7" s="85"/>
      <c r="D7" s="87"/>
      <c r="E7" s="87"/>
      <c r="F7" s="66"/>
    </row>
    <row r="8" spans="3:6" ht="19.5" customHeight="1">
      <c r="C8" s="85"/>
      <c r="D8" s="87"/>
      <c r="E8" s="87"/>
      <c r="F8" s="66"/>
    </row>
    <row r="9" spans="3:6" ht="19.5" customHeight="1">
      <c r="C9" s="85"/>
      <c r="D9" s="87"/>
      <c r="E9" s="87"/>
      <c r="F9" s="66"/>
    </row>
    <row r="10" spans="3:6" ht="19.5" customHeight="1">
      <c r="C10" s="85"/>
      <c r="D10" s="87"/>
      <c r="E10" s="87"/>
      <c r="F10" s="66"/>
    </row>
    <row r="11" spans="3:6" ht="19.5" customHeight="1">
      <c r="C11" s="85"/>
      <c r="D11" s="87"/>
      <c r="E11" s="87"/>
      <c r="F11" s="66"/>
    </row>
    <row r="12" spans="3:6" ht="19.5" customHeight="1">
      <c r="C12" s="64"/>
      <c r="D12" s="65"/>
      <c r="E12" s="65"/>
      <c r="F12" s="66"/>
    </row>
    <row r="13" spans="3:6" ht="19.5" customHeight="1">
      <c r="C13" s="85"/>
      <c r="D13" s="87"/>
      <c r="E13" s="87"/>
      <c r="F13" s="66"/>
    </row>
    <row r="14" spans="3:6" ht="19.5" customHeight="1">
      <c r="C14" s="85"/>
      <c r="D14" s="87"/>
      <c r="E14" s="87"/>
      <c r="F14" s="66"/>
    </row>
    <row r="15" spans="3:6" ht="19.5" customHeight="1">
      <c r="C15" s="85"/>
      <c r="D15" s="87"/>
      <c r="E15" s="87"/>
      <c r="F15" s="66"/>
    </row>
    <row r="16" spans="3:6" ht="19.5" customHeight="1">
      <c r="C16" s="64"/>
      <c r="D16" s="65"/>
      <c r="E16" s="65"/>
      <c r="F16" s="64"/>
    </row>
    <row r="17" spans="3:6" ht="19.5" customHeight="1">
      <c r="C17" s="85"/>
      <c r="D17" s="87"/>
      <c r="E17" s="87"/>
      <c r="F17" s="66"/>
    </row>
    <row r="18" spans="3:6" ht="19.5" customHeight="1">
      <c r="C18" s="85"/>
      <c r="D18" s="87"/>
      <c r="E18" s="87"/>
      <c r="F18" s="66"/>
    </row>
    <row r="19" spans="3:6" ht="19.5" customHeight="1">
      <c r="C19" s="64"/>
      <c r="D19" s="65"/>
      <c r="E19" s="65"/>
      <c r="F19" s="64"/>
    </row>
    <row r="20" spans="3:6" ht="19.5" customHeight="1">
      <c r="C20" s="64"/>
      <c r="D20" s="65"/>
      <c r="E20" s="65"/>
      <c r="F20" s="64"/>
    </row>
    <row r="21" spans="3:6" ht="19.5" customHeight="1">
      <c r="C21" s="85"/>
      <c r="D21" s="67"/>
      <c r="F21" s="86"/>
    </row>
    <row r="22" spans="3:6" ht="19.5" customHeight="1">
      <c r="C22" s="85"/>
      <c r="D22" s="65"/>
      <c r="E22" s="65"/>
      <c r="F22" s="86"/>
    </row>
    <row r="23" spans="3:6" ht="19.5" customHeight="1">
      <c r="C23" s="64"/>
      <c r="D23" s="65"/>
      <c r="E23" s="65"/>
      <c r="F23" s="64"/>
    </row>
  </sheetData>
  <mergeCells count="23">
    <mergeCell ref="C4:C5"/>
    <mergeCell ref="D4:D5"/>
    <mergeCell ref="E4:E5"/>
    <mergeCell ref="C1:C3"/>
    <mergeCell ref="D1:D3"/>
    <mergeCell ref="E1:E3"/>
    <mergeCell ref="C8:C9"/>
    <mergeCell ref="D8:D9"/>
    <mergeCell ref="E8:E9"/>
    <mergeCell ref="C6:C7"/>
    <mergeCell ref="D6:D7"/>
    <mergeCell ref="E6:E7"/>
    <mergeCell ref="C13:C15"/>
    <mergeCell ref="D13:D15"/>
    <mergeCell ref="E13:E15"/>
    <mergeCell ref="C10:C11"/>
    <mergeCell ref="D10:D11"/>
    <mergeCell ref="E10:E11"/>
    <mergeCell ref="C21:C22"/>
    <mergeCell ref="F21:F22"/>
    <mergeCell ref="C17:C18"/>
    <mergeCell ref="D17:D18"/>
    <mergeCell ref="E17:E1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Jefferson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</dc:creator>
  <cp:keywords/>
  <dc:description/>
  <cp:lastModifiedBy>chandra</cp:lastModifiedBy>
  <cp:lastPrinted>2006-04-10T19:58:09Z</cp:lastPrinted>
  <dcterms:created xsi:type="dcterms:W3CDTF">2006-03-21T15:36:31Z</dcterms:created>
  <dcterms:modified xsi:type="dcterms:W3CDTF">2006-04-12T12:26:43Z</dcterms:modified>
  <cp:category/>
  <cp:version/>
  <cp:contentType/>
  <cp:contentStatus/>
</cp:coreProperties>
</file>